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rhoffman\Desktop\Tunisia\TADAEEM Materials\00 Strategies and Manuals\Public Lighting Service\Maintenance des réseaux\"/>
    </mc:Choice>
  </mc:AlternateContent>
  <xr:revisionPtr revIDLastSave="0" documentId="13_ncr:1_{87B7A8A2-3B94-4210-9111-7F31AB09A731}" xr6:coauthVersionLast="45" xr6:coauthVersionMax="46" xr10:uidLastSave="{00000000-0000-0000-0000-000000000000}"/>
  <bookViews>
    <workbookView xWindow="-110" yWindow="-110" windowWidth="19420" windowHeight="10420" tabRatio="862" activeTab="4" xr2:uid="{B4C10270-B90C-4BBC-AB65-E12073245B00}"/>
  </bookViews>
  <sheets>
    <sheet name="Page Couverture" sheetId="1" r:id="rId1"/>
    <sheet name="Instructions d'Utilisation" sheetId="19" r:id="rId2"/>
    <sheet name="Schéma Fonctionnel" sheetId="24" r:id="rId3"/>
    <sheet name="Pannes et Réparations" sheetId="18" r:id="rId4"/>
    <sheet name="Suivi Inventaire" sheetId="17" r:id="rId5"/>
    <sheet name="Planificateur de Maintenance" sheetId="25" r:id="rId6"/>
    <sheet name="Fiche Recueil" sheetId="16" r:id="rId7"/>
    <sheet name="Fiche Panne" sheetId="23" r:id="rId8"/>
    <sheet name="Base de données (cachée)" sheetId="11" state="hidden" r:id="rId9"/>
  </sheets>
  <externalReferences>
    <externalReference r:id="rId10"/>
  </externalReferences>
  <definedNames>
    <definedName name="_xlnm._FilterDatabase" localSheetId="5" hidden="1">'Planificateur de Maintenance'!$A$33:$I$410</definedName>
    <definedName name="avancement" localSheetId="5">'Planificateur de Maintenance'!$E1</definedName>
    <definedName name="datedebut" localSheetId="5">'Planificateur de Maintenance'!$C1</definedName>
    <definedName name="datefin" localSheetId="5">'Planificateur de Maintenance'!$D1</definedName>
    <definedName name="DEBUTPLANIF">'Planificateur de Maintenance'!$B$12</definedName>
    <definedName name="display_week">'Planificateur de Maintenance'!#REF!</definedName>
    <definedName name="_xlnm.Print_Area" localSheetId="7">'Fiche Panne'!$A$1:$N$36</definedName>
    <definedName name="_xlnm.Print_Area" localSheetId="6">'Fiche Recueil'!$A$1:$CF$75</definedName>
    <definedName name="project_start">'Planificateur de Maintenance'!#REF!</definedName>
    <definedName name="SEMAINE">'Planificateur de Maintenance'!$B$14</definedName>
    <definedName name="Status">'[1]Drop-downs'!$C$3:$C$7</definedName>
    <definedName name="Tab_liv">'[1]Drop-downs'!$H$3:$I$10</definedName>
    <definedName name="Type">'[1]Drop-downs'!$A$3:$A$11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39" i="17" l="1"/>
  <c r="Z35" i="17"/>
  <c r="AA35" i="17"/>
  <c r="AB35" i="17"/>
  <c r="AC35" i="17"/>
  <c r="AD35" i="17"/>
  <c r="AE35" i="17"/>
  <c r="AF35" i="17"/>
  <c r="AG35" i="17"/>
  <c r="Z36" i="17"/>
  <c r="AA36" i="17"/>
  <c r="AB36" i="17"/>
  <c r="AC36" i="17"/>
  <c r="AD36" i="17"/>
  <c r="AE36" i="17"/>
  <c r="AF36" i="17"/>
  <c r="AG36" i="17"/>
  <c r="Z37" i="17"/>
  <c r="AA37" i="17"/>
  <c r="AB37" i="17"/>
  <c r="AC37" i="17"/>
  <c r="AD37" i="17"/>
  <c r="AE37" i="17"/>
  <c r="AF37" i="17"/>
  <c r="AG37" i="17"/>
  <c r="Z38" i="17"/>
  <c r="AA38" i="17"/>
  <c r="AB38" i="17"/>
  <c r="AC38" i="17"/>
  <c r="AD38" i="17"/>
  <c r="AE38" i="17"/>
  <c r="AF38" i="17"/>
  <c r="AG38" i="17"/>
  <c r="AA39" i="17"/>
  <c r="AB39" i="17"/>
  <c r="AC39" i="17"/>
  <c r="AD39" i="17"/>
  <c r="AE39" i="17"/>
  <c r="AF39" i="17"/>
  <c r="AG39" i="17"/>
  <c r="Z40" i="17"/>
  <c r="AA40" i="17"/>
  <c r="AB40" i="17"/>
  <c r="AC40" i="17"/>
  <c r="AD40" i="17"/>
  <c r="AE40" i="17"/>
  <c r="AF40" i="17"/>
  <c r="AG40" i="17"/>
  <c r="Z41" i="17"/>
  <c r="AA41" i="17"/>
  <c r="AB41" i="17"/>
  <c r="AC41" i="17"/>
  <c r="AD41" i="17"/>
  <c r="AE41" i="17"/>
  <c r="AF41" i="17"/>
  <c r="AG41" i="17"/>
  <c r="Z42" i="17"/>
  <c r="AA42" i="17"/>
  <c r="AB42" i="17"/>
  <c r="AC42" i="17"/>
  <c r="AD42" i="17"/>
  <c r="AE42" i="17"/>
  <c r="AF42" i="17"/>
  <c r="AG42" i="17"/>
  <c r="Z43" i="17"/>
  <c r="AA43" i="17"/>
  <c r="AB43" i="17"/>
  <c r="AC43" i="17"/>
  <c r="AD43" i="17"/>
  <c r="AE43" i="17"/>
  <c r="AF43" i="17"/>
  <c r="AG43" i="17"/>
  <c r="Z44" i="17"/>
  <c r="AA44" i="17"/>
  <c r="AB44" i="17"/>
  <c r="AC44" i="17"/>
  <c r="AD44" i="17"/>
  <c r="AE44" i="17"/>
  <c r="AF44" i="17"/>
  <c r="AG44" i="17"/>
  <c r="Z45" i="17"/>
  <c r="AA45" i="17"/>
  <c r="AB45" i="17"/>
  <c r="AC45" i="17"/>
  <c r="AD45" i="17"/>
  <c r="AE45" i="17"/>
  <c r="AF45" i="17"/>
  <c r="AG45" i="17"/>
  <c r="Z46" i="17"/>
  <c r="AA46" i="17"/>
  <c r="AB46" i="17"/>
  <c r="AC46" i="17"/>
  <c r="AD46" i="17"/>
  <c r="AE46" i="17"/>
  <c r="AF46" i="17"/>
  <c r="AG46" i="17"/>
  <c r="Z47" i="17"/>
  <c r="AA47" i="17"/>
  <c r="AB47" i="17"/>
  <c r="AC47" i="17"/>
  <c r="AD47" i="17"/>
  <c r="AE47" i="17"/>
  <c r="AF47" i="17"/>
  <c r="AG47" i="17"/>
  <c r="Z48" i="17"/>
  <c r="AA48" i="17"/>
  <c r="AB48" i="17"/>
  <c r="AC48" i="17"/>
  <c r="AD48" i="17"/>
  <c r="AE48" i="17"/>
  <c r="AF48" i="17"/>
  <c r="AG48" i="17"/>
  <c r="Z49" i="17"/>
  <c r="AA49" i="17"/>
  <c r="AB49" i="17"/>
  <c r="AC49" i="17"/>
  <c r="AD49" i="17"/>
  <c r="AE49" i="17"/>
  <c r="AF49" i="17"/>
  <c r="AG49" i="17"/>
  <c r="Z50" i="17"/>
  <c r="AA50" i="17"/>
  <c r="AB50" i="17"/>
  <c r="AC50" i="17"/>
  <c r="AD50" i="17"/>
  <c r="AE50" i="17"/>
  <c r="AF50" i="17"/>
  <c r="AG50" i="17"/>
  <c r="Z51" i="17"/>
  <c r="AA51" i="17"/>
  <c r="AB51" i="17"/>
  <c r="AC51" i="17"/>
  <c r="AD51" i="17"/>
  <c r="AE51" i="17"/>
  <c r="AF51" i="17"/>
  <c r="AG51" i="17"/>
  <c r="Z52" i="17"/>
  <c r="AA52" i="17"/>
  <c r="AB52" i="17"/>
  <c r="AC52" i="17"/>
  <c r="AD52" i="17"/>
  <c r="AE52" i="17"/>
  <c r="AF52" i="17"/>
  <c r="AG52" i="17"/>
  <c r="Z53" i="17"/>
  <c r="AA53" i="17"/>
  <c r="AB53" i="17"/>
  <c r="AC53" i="17"/>
  <c r="AD53" i="17"/>
  <c r="AE53" i="17"/>
  <c r="AF53" i="17"/>
  <c r="AG53" i="17"/>
  <c r="Z54" i="17"/>
  <c r="AA54" i="17"/>
  <c r="AB54" i="17"/>
  <c r="AC54" i="17"/>
  <c r="AD54" i="17"/>
  <c r="AE54" i="17"/>
  <c r="AF54" i="17"/>
  <c r="AG54" i="17"/>
  <c r="Z55" i="17"/>
  <c r="AA55" i="17"/>
  <c r="AB55" i="17"/>
  <c r="AC55" i="17"/>
  <c r="AD55" i="17"/>
  <c r="AE55" i="17"/>
  <c r="AF55" i="17"/>
  <c r="AG55" i="17"/>
  <c r="Z56" i="17"/>
  <c r="AA56" i="17"/>
  <c r="AB56" i="17"/>
  <c r="AC56" i="17"/>
  <c r="AD56" i="17"/>
  <c r="AE56" i="17"/>
  <c r="AF56" i="17"/>
  <c r="AG56" i="17"/>
  <c r="Z57" i="17"/>
  <c r="AA57" i="17"/>
  <c r="AB57" i="17"/>
  <c r="AC57" i="17"/>
  <c r="AD57" i="17"/>
  <c r="AE57" i="17"/>
  <c r="AF57" i="17"/>
  <c r="AG57" i="17"/>
  <c r="Z58" i="17"/>
  <c r="AA58" i="17"/>
  <c r="AB58" i="17"/>
  <c r="AC58" i="17"/>
  <c r="AD58" i="17"/>
  <c r="AE58" i="17"/>
  <c r="AF58" i="17"/>
  <c r="AG58" i="17"/>
  <c r="Z59" i="17"/>
  <c r="AA59" i="17"/>
  <c r="AB59" i="17"/>
  <c r="AC59" i="17"/>
  <c r="AD59" i="17"/>
  <c r="AE59" i="17"/>
  <c r="AF59" i="17"/>
  <c r="AG59" i="17"/>
  <c r="Z60" i="17"/>
  <c r="AA60" i="17"/>
  <c r="AB60" i="17"/>
  <c r="AC60" i="17"/>
  <c r="AD60" i="17"/>
  <c r="AE60" i="17"/>
  <c r="AF60" i="17"/>
  <c r="AG60" i="17"/>
  <c r="Z61" i="17"/>
  <c r="AA61" i="17"/>
  <c r="AB61" i="17"/>
  <c r="AC61" i="17"/>
  <c r="AD61" i="17"/>
  <c r="AE61" i="17"/>
  <c r="AF61" i="17"/>
  <c r="AG61" i="17"/>
  <c r="Z62" i="17"/>
  <c r="AA62" i="17"/>
  <c r="AB62" i="17"/>
  <c r="AC62" i="17"/>
  <c r="AD62" i="17"/>
  <c r="AE62" i="17"/>
  <c r="AF62" i="17"/>
  <c r="AG62" i="17"/>
  <c r="Z63" i="17"/>
  <c r="AA63" i="17"/>
  <c r="AB63" i="17"/>
  <c r="AC63" i="17"/>
  <c r="AD63" i="17"/>
  <c r="AE63" i="17"/>
  <c r="AF63" i="17"/>
  <c r="AG63" i="17"/>
  <c r="Z64" i="17"/>
  <c r="AA64" i="17"/>
  <c r="AB64" i="17"/>
  <c r="AC64" i="17"/>
  <c r="AD64" i="17"/>
  <c r="AE64" i="17"/>
  <c r="AF64" i="17"/>
  <c r="AG64" i="17"/>
  <c r="Z65" i="17"/>
  <c r="AA65" i="17"/>
  <c r="AB65" i="17"/>
  <c r="AC65" i="17"/>
  <c r="AD65" i="17"/>
  <c r="AE65" i="17"/>
  <c r="AF65" i="17"/>
  <c r="AG65" i="17"/>
  <c r="Z66" i="17"/>
  <c r="AA66" i="17"/>
  <c r="AB66" i="17"/>
  <c r="AC66" i="17"/>
  <c r="AD66" i="17"/>
  <c r="AE66" i="17"/>
  <c r="AF66" i="17"/>
  <c r="AG66" i="17"/>
  <c r="Z67" i="17"/>
  <c r="AA67" i="17"/>
  <c r="AB67" i="17"/>
  <c r="AC67" i="17"/>
  <c r="AD67" i="17"/>
  <c r="AE67" i="17"/>
  <c r="AF67" i="17"/>
  <c r="AG67" i="17"/>
  <c r="Z68" i="17"/>
  <c r="AA68" i="17"/>
  <c r="AB68" i="17"/>
  <c r="AC68" i="17"/>
  <c r="AD68" i="17"/>
  <c r="AE68" i="17"/>
  <c r="AF68" i="17"/>
  <c r="AG68" i="17"/>
  <c r="Z69" i="17"/>
  <c r="AA69" i="17"/>
  <c r="AB69" i="17"/>
  <c r="AC69" i="17"/>
  <c r="AD69" i="17"/>
  <c r="AE69" i="17"/>
  <c r="AF69" i="17"/>
  <c r="AG69" i="17"/>
  <c r="Z70" i="17"/>
  <c r="AA70" i="17"/>
  <c r="AB70" i="17"/>
  <c r="AC70" i="17"/>
  <c r="AD70" i="17"/>
  <c r="AE70" i="17"/>
  <c r="AF70" i="17"/>
  <c r="AG70" i="17"/>
  <c r="Z71" i="17"/>
  <c r="AA71" i="17"/>
  <c r="AB71" i="17"/>
  <c r="AC71" i="17"/>
  <c r="AD71" i="17"/>
  <c r="AE71" i="17"/>
  <c r="AF71" i="17"/>
  <c r="AG71" i="17"/>
  <c r="Z72" i="17"/>
  <c r="AA72" i="17"/>
  <c r="AB72" i="17"/>
  <c r="AC72" i="17"/>
  <c r="AD72" i="17"/>
  <c r="AE72" i="17"/>
  <c r="AF72" i="17"/>
  <c r="AG72" i="17"/>
  <c r="Z73" i="17"/>
  <c r="AA73" i="17"/>
  <c r="AB73" i="17"/>
  <c r="AC73" i="17"/>
  <c r="AD73" i="17"/>
  <c r="AE73" i="17"/>
  <c r="AF73" i="17"/>
  <c r="AG73" i="17"/>
  <c r="Z74" i="17"/>
  <c r="AA74" i="17"/>
  <c r="AB74" i="17"/>
  <c r="AC74" i="17"/>
  <c r="AD74" i="17"/>
  <c r="AE74" i="17"/>
  <c r="AF74" i="17"/>
  <c r="AG74" i="17"/>
  <c r="Z75" i="17"/>
  <c r="AA75" i="17"/>
  <c r="AB75" i="17"/>
  <c r="AC75" i="17"/>
  <c r="AD75" i="17"/>
  <c r="AE75" i="17"/>
  <c r="AF75" i="17"/>
  <c r="AG75" i="17"/>
  <c r="Z76" i="17"/>
  <c r="AA76" i="17"/>
  <c r="AB76" i="17"/>
  <c r="AC76" i="17"/>
  <c r="AD76" i="17"/>
  <c r="AE76" i="17"/>
  <c r="AF76" i="17"/>
  <c r="AG76" i="17"/>
  <c r="Z77" i="17"/>
  <c r="AA77" i="17"/>
  <c r="AB77" i="17"/>
  <c r="AC77" i="17"/>
  <c r="AD77" i="17"/>
  <c r="AE77" i="17"/>
  <c r="AF77" i="17"/>
  <c r="AG77" i="17"/>
  <c r="Z78" i="17"/>
  <c r="AA78" i="17"/>
  <c r="AB78" i="17"/>
  <c r="AC78" i="17"/>
  <c r="AD78" i="17"/>
  <c r="AE78" i="17"/>
  <c r="AF78" i="17"/>
  <c r="AG78" i="17"/>
  <c r="Z79" i="17"/>
  <c r="AA79" i="17"/>
  <c r="AB79" i="17"/>
  <c r="AC79" i="17"/>
  <c r="AD79" i="17"/>
  <c r="AE79" i="17"/>
  <c r="AF79" i="17"/>
  <c r="AG79" i="17"/>
  <c r="Z80" i="17"/>
  <c r="AA80" i="17"/>
  <c r="AB80" i="17"/>
  <c r="AC80" i="17"/>
  <c r="AD80" i="17"/>
  <c r="AE80" i="17"/>
  <c r="AF80" i="17"/>
  <c r="AG80" i="17"/>
  <c r="Z81" i="17"/>
  <c r="AA81" i="17"/>
  <c r="AB81" i="17"/>
  <c r="AC81" i="17"/>
  <c r="AD81" i="17"/>
  <c r="AE81" i="17"/>
  <c r="AF81" i="17"/>
  <c r="AG81" i="17"/>
  <c r="Z82" i="17"/>
  <c r="AA82" i="17"/>
  <c r="AB82" i="17"/>
  <c r="AC82" i="17"/>
  <c r="AD82" i="17"/>
  <c r="AE82" i="17"/>
  <c r="AF82" i="17"/>
  <c r="AG82" i="17"/>
  <c r="Z83" i="17"/>
  <c r="AA83" i="17"/>
  <c r="AB83" i="17"/>
  <c r="AC83" i="17"/>
  <c r="AD83" i="17"/>
  <c r="AE83" i="17"/>
  <c r="AF83" i="17"/>
  <c r="AG83" i="17"/>
  <c r="Z84" i="17"/>
  <c r="AA84" i="17"/>
  <c r="AB84" i="17"/>
  <c r="AC84" i="17"/>
  <c r="AD84" i="17"/>
  <c r="AE84" i="17"/>
  <c r="AF84" i="17"/>
  <c r="AG84" i="17"/>
  <c r="Z85" i="17"/>
  <c r="AA85" i="17"/>
  <c r="AB85" i="17"/>
  <c r="AC85" i="17"/>
  <c r="AD85" i="17"/>
  <c r="AE85" i="17"/>
  <c r="AF85" i="17"/>
  <c r="AG85" i="17"/>
  <c r="Z86" i="17"/>
  <c r="AA86" i="17"/>
  <c r="AB86" i="17"/>
  <c r="AC86" i="17"/>
  <c r="AD86" i="17"/>
  <c r="AE86" i="17"/>
  <c r="AF86" i="17"/>
  <c r="AG86" i="17"/>
  <c r="Z87" i="17"/>
  <c r="AA87" i="17"/>
  <c r="AB87" i="17"/>
  <c r="AC87" i="17"/>
  <c r="AD87" i="17"/>
  <c r="AE87" i="17"/>
  <c r="AF87" i="17"/>
  <c r="AG87" i="17"/>
  <c r="Z88" i="17"/>
  <c r="AA88" i="17"/>
  <c r="AB88" i="17"/>
  <c r="AC88" i="17"/>
  <c r="AD88" i="17"/>
  <c r="AE88" i="17"/>
  <c r="AF88" i="17"/>
  <c r="AG88" i="17"/>
  <c r="Z89" i="17"/>
  <c r="AA89" i="17"/>
  <c r="AB89" i="17"/>
  <c r="AC89" i="17"/>
  <c r="AD89" i="17"/>
  <c r="AE89" i="17"/>
  <c r="AF89" i="17"/>
  <c r="AG89" i="17"/>
  <c r="Z90" i="17"/>
  <c r="AA90" i="17"/>
  <c r="AB90" i="17"/>
  <c r="AC90" i="17"/>
  <c r="AD90" i="17"/>
  <c r="AE90" i="17"/>
  <c r="AF90" i="17"/>
  <c r="AG90" i="17"/>
  <c r="Z91" i="17"/>
  <c r="AA91" i="17"/>
  <c r="AB91" i="17"/>
  <c r="AC91" i="17"/>
  <c r="AD91" i="17"/>
  <c r="AE91" i="17"/>
  <c r="AF91" i="17"/>
  <c r="AG91" i="17"/>
  <c r="Z92" i="17"/>
  <c r="AA92" i="17"/>
  <c r="AB92" i="17"/>
  <c r="AC92" i="17"/>
  <c r="AD92" i="17"/>
  <c r="AE92" i="17"/>
  <c r="AF92" i="17"/>
  <c r="AG92" i="17"/>
  <c r="Z93" i="17"/>
  <c r="AA93" i="17"/>
  <c r="AB93" i="17"/>
  <c r="AC93" i="17"/>
  <c r="AD93" i="17"/>
  <c r="AE93" i="17"/>
  <c r="AF93" i="17"/>
  <c r="AG93" i="17"/>
  <c r="Z94" i="17"/>
  <c r="AA94" i="17"/>
  <c r="AB94" i="17"/>
  <c r="AC94" i="17"/>
  <c r="AD94" i="17"/>
  <c r="AE94" i="17"/>
  <c r="AF94" i="17"/>
  <c r="AG94" i="17"/>
  <c r="Z95" i="17"/>
  <c r="AA95" i="17"/>
  <c r="AB95" i="17"/>
  <c r="AC95" i="17"/>
  <c r="AD95" i="17"/>
  <c r="AE95" i="17"/>
  <c r="AF95" i="17"/>
  <c r="AG95" i="17"/>
  <c r="Z96" i="17"/>
  <c r="AA96" i="17"/>
  <c r="AB96" i="17"/>
  <c r="AC96" i="17"/>
  <c r="AD96" i="17"/>
  <c r="AE96" i="17"/>
  <c r="AF96" i="17"/>
  <c r="AG96" i="17"/>
  <c r="Z97" i="17"/>
  <c r="AA97" i="17"/>
  <c r="AB97" i="17"/>
  <c r="AC97" i="17"/>
  <c r="AD97" i="17"/>
  <c r="AE97" i="17"/>
  <c r="AF97" i="17"/>
  <c r="AG97" i="17"/>
  <c r="Z98" i="17"/>
  <c r="AA98" i="17"/>
  <c r="AB98" i="17"/>
  <c r="AC98" i="17"/>
  <c r="AD98" i="17"/>
  <c r="AE98" i="17"/>
  <c r="AF98" i="17"/>
  <c r="AG98" i="17"/>
  <c r="Z99" i="17"/>
  <c r="AA99" i="17"/>
  <c r="AB99" i="17"/>
  <c r="AC99" i="17"/>
  <c r="AD99" i="17"/>
  <c r="AE99" i="17"/>
  <c r="AF99" i="17"/>
  <c r="AG99" i="17"/>
  <c r="Z100" i="17"/>
  <c r="AA100" i="17"/>
  <c r="AB100" i="17"/>
  <c r="AC100" i="17"/>
  <c r="AD100" i="17"/>
  <c r="AE100" i="17"/>
  <c r="AF100" i="17"/>
  <c r="AG100" i="17"/>
  <c r="Z101" i="17"/>
  <c r="AA101" i="17"/>
  <c r="AB101" i="17"/>
  <c r="AC101" i="17"/>
  <c r="AD101" i="17"/>
  <c r="AE101" i="17"/>
  <c r="AF101" i="17"/>
  <c r="AG101" i="17"/>
  <c r="Z102" i="17"/>
  <c r="AA102" i="17"/>
  <c r="AB102" i="17"/>
  <c r="AC102" i="17"/>
  <c r="AD102" i="17"/>
  <c r="AE102" i="17"/>
  <c r="AF102" i="17"/>
  <c r="AG102" i="17"/>
  <c r="Z103" i="17"/>
  <c r="AA103" i="17"/>
  <c r="AB103" i="17"/>
  <c r="AC103" i="17"/>
  <c r="AD103" i="17"/>
  <c r="AE103" i="17"/>
  <c r="AF103" i="17"/>
  <c r="AG103" i="17"/>
  <c r="Z104" i="17"/>
  <c r="AA104" i="17"/>
  <c r="AB104" i="17"/>
  <c r="AC104" i="17"/>
  <c r="AD104" i="17"/>
  <c r="AE104" i="17"/>
  <c r="AF104" i="17"/>
  <c r="AG104" i="17"/>
  <c r="Z105" i="17"/>
  <c r="AA105" i="17"/>
  <c r="AB105" i="17"/>
  <c r="AC105" i="17"/>
  <c r="AD105" i="17"/>
  <c r="AE105" i="17"/>
  <c r="AF105" i="17"/>
  <c r="AG105" i="17"/>
  <c r="Z106" i="17"/>
  <c r="AA106" i="17"/>
  <c r="AB106" i="17"/>
  <c r="AC106" i="17"/>
  <c r="AD106" i="17"/>
  <c r="AE106" i="17"/>
  <c r="AF106" i="17"/>
  <c r="AG106" i="17"/>
  <c r="Z107" i="17"/>
  <c r="AA107" i="17"/>
  <c r="AB107" i="17"/>
  <c r="AC107" i="17"/>
  <c r="AD107" i="17"/>
  <c r="AE107" i="17"/>
  <c r="AF107" i="17"/>
  <c r="AG107" i="17"/>
  <c r="Z108" i="17"/>
  <c r="AA108" i="17"/>
  <c r="AB108" i="17"/>
  <c r="AC108" i="17"/>
  <c r="AD108" i="17"/>
  <c r="AE108" i="17"/>
  <c r="AF108" i="17"/>
  <c r="AG108" i="17"/>
  <c r="Z109" i="17"/>
  <c r="AA109" i="17"/>
  <c r="AB109" i="17"/>
  <c r="AC109" i="17"/>
  <c r="AD109" i="17"/>
  <c r="AE109" i="17"/>
  <c r="AF109" i="17"/>
  <c r="AG109" i="17"/>
  <c r="Z110" i="17"/>
  <c r="AA110" i="17"/>
  <c r="AB110" i="17"/>
  <c r="AC110" i="17"/>
  <c r="AD110" i="17"/>
  <c r="AE110" i="17"/>
  <c r="AF110" i="17"/>
  <c r="AG110" i="17"/>
  <c r="Z111" i="17"/>
  <c r="AA111" i="17"/>
  <c r="AB111" i="17"/>
  <c r="AC111" i="17"/>
  <c r="AD111" i="17"/>
  <c r="AE111" i="17"/>
  <c r="AF111" i="17"/>
  <c r="AG111" i="17"/>
  <c r="Z112" i="17"/>
  <c r="AA112" i="17"/>
  <c r="AB112" i="17"/>
  <c r="AC112" i="17"/>
  <c r="AD112" i="17"/>
  <c r="AE112" i="17"/>
  <c r="AF112" i="17"/>
  <c r="AG112" i="17"/>
  <c r="Z113" i="17"/>
  <c r="AA113" i="17"/>
  <c r="AB113" i="17"/>
  <c r="AC113" i="17"/>
  <c r="AD113" i="17"/>
  <c r="AE113" i="17"/>
  <c r="AF113" i="17"/>
  <c r="AG113" i="17"/>
  <c r="Z114" i="17"/>
  <c r="AA114" i="17"/>
  <c r="AB114" i="17"/>
  <c r="AC114" i="17"/>
  <c r="AD114" i="17"/>
  <c r="AE114" i="17"/>
  <c r="AF114" i="17"/>
  <c r="AG114" i="17"/>
  <c r="Z115" i="17"/>
  <c r="AA115" i="17"/>
  <c r="AB115" i="17"/>
  <c r="AC115" i="17"/>
  <c r="AD115" i="17"/>
  <c r="AE115" i="17"/>
  <c r="AF115" i="17"/>
  <c r="AG115" i="17"/>
  <c r="Z116" i="17"/>
  <c r="AA116" i="17"/>
  <c r="AB116" i="17"/>
  <c r="AC116" i="17"/>
  <c r="AD116" i="17"/>
  <c r="AE116" i="17"/>
  <c r="AF116" i="17"/>
  <c r="AG116" i="17"/>
  <c r="Z117" i="17"/>
  <c r="AA117" i="17"/>
  <c r="AB117" i="17"/>
  <c r="AC117" i="17"/>
  <c r="AD117" i="17"/>
  <c r="AE117" i="17"/>
  <c r="AF117" i="17"/>
  <c r="AG117" i="17"/>
  <c r="Z118" i="17"/>
  <c r="AA118" i="17"/>
  <c r="AB118" i="17"/>
  <c r="AC118" i="17"/>
  <c r="AD118" i="17"/>
  <c r="AE118" i="17"/>
  <c r="AF118" i="17"/>
  <c r="AG118" i="17"/>
  <c r="Z119" i="17"/>
  <c r="AA119" i="17"/>
  <c r="AB119" i="17"/>
  <c r="AC119" i="17"/>
  <c r="AD119" i="17"/>
  <c r="AE119" i="17"/>
  <c r="AF119" i="17"/>
  <c r="AG119" i="17"/>
  <c r="Z120" i="17"/>
  <c r="AA120" i="17"/>
  <c r="AB120" i="17"/>
  <c r="AC120" i="17"/>
  <c r="AD120" i="17"/>
  <c r="AE120" i="17"/>
  <c r="AF120" i="17"/>
  <c r="AG120" i="17"/>
  <c r="Z121" i="17"/>
  <c r="AA121" i="17"/>
  <c r="AB121" i="17"/>
  <c r="AC121" i="17"/>
  <c r="AD121" i="17"/>
  <c r="AE121" i="17"/>
  <c r="AF121" i="17"/>
  <c r="AG121" i="17"/>
  <c r="Z122" i="17"/>
  <c r="AA122" i="17"/>
  <c r="AB122" i="17"/>
  <c r="AC122" i="17"/>
  <c r="AD122" i="17"/>
  <c r="AE122" i="17"/>
  <c r="AF122" i="17"/>
  <c r="AG122" i="17"/>
  <c r="Z123" i="17"/>
  <c r="AA123" i="17"/>
  <c r="AB123" i="17"/>
  <c r="AC123" i="17"/>
  <c r="AD123" i="17"/>
  <c r="AE123" i="17"/>
  <c r="AF123" i="17"/>
  <c r="AG123" i="17"/>
  <c r="Z124" i="17"/>
  <c r="AA124" i="17"/>
  <c r="AB124" i="17"/>
  <c r="AC124" i="17"/>
  <c r="AD124" i="17"/>
  <c r="AE124" i="17"/>
  <c r="AF124" i="17"/>
  <c r="AG124" i="17"/>
  <c r="Z125" i="17"/>
  <c r="AA125" i="17"/>
  <c r="AB125" i="17"/>
  <c r="AC125" i="17"/>
  <c r="AD125" i="17"/>
  <c r="AE125" i="17"/>
  <c r="AF125" i="17"/>
  <c r="AG125" i="17"/>
  <c r="Z126" i="17"/>
  <c r="AA126" i="17"/>
  <c r="AB126" i="17"/>
  <c r="AC126" i="17"/>
  <c r="AD126" i="17"/>
  <c r="AE126" i="17"/>
  <c r="AF126" i="17"/>
  <c r="AG126" i="17"/>
  <c r="Z127" i="17"/>
  <c r="AA127" i="17"/>
  <c r="AB127" i="17"/>
  <c r="AC127" i="17"/>
  <c r="AD127" i="17"/>
  <c r="AE127" i="17"/>
  <c r="AF127" i="17"/>
  <c r="AG127" i="17"/>
  <c r="Z128" i="17"/>
  <c r="AA128" i="17"/>
  <c r="AB128" i="17"/>
  <c r="AC128" i="17"/>
  <c r="AD128" i="17"/>
  <c r="AE128" i="17"/>
  <c r="AF128" i="17"/>
  <c r="AG128" i="17"/>
  <c r="Z129" i="17"/>
  <c r="AA129" i="17"/>
  <c r="AB129" i="17"/>
  <c r="AC129" i="17"/>
  <c r="AD129" i="17"/>
  <c r="AE129" i="17"/>
  <c r="AF129" i="17"/>
  <c r="AG129" i="17"/>
  <c r="Z130" i="17"/>
  <c r="AA130" i="17"/>
  <c r="AB130" i="17"/>
  <c r="AC130" i="17"/>
  <c r="AD130" i="17"/>
  <c r="AE130" i="17"/>
  <c r="AF130" i="17"/>
  <c r="AG130" i="17"/>
  <c r="Z131" i="17"/>
  <c r="AA131" i="17"/>
  <c r="AB131" i="17"/>
  <c r="AC131" i="17"/>
  <c r="AD131" i="17"/>
  <c r="AE131" i="17"/>
  <c r="AF131" i="17"/>
  <c r="AG131" i="17"/>
  <c r="Z132" i="17"/>
  <c r="AA132" i="17"/>
  <c r="AB132" i="17"/>
  <c r="AC132" i="17"/>
  <c r="AD132" i="17"/>
  <c r="AE132" i="17"/>
  <c r="AF132" i="17"/>
  <c r="AG132" i="17"/>
  <c r="Z133" i="17"/>
  <c r="AA133" i="17"/>
  <c r="AB133" i="17"/>
  <c r="AC133" i="17"/>
  <c r="AD133" i="17"/>
  <c r="AE133" i="17"/>
  <c r="AF133" i="17"/>
  <c r="AG133" i="17"/>
  <c r="Z134" i="17"/>
  <c r="AA134" i="17"/>
  <c r="AB134" i="17"/>
  <c r="AC134" i="17"/>
  <c r="AD134" i="17"/>
  <c r="AE134" i="17"/>
  <c r="AF134" i="17"/>
  <c r="AG134" i="17"/>
  <c r="Z135" i="17"/>
  <c r="AA135" i="17"/>
  <c r="AB135" i="17"/>
  <c r="AC135" i="17"/>
  <c r="AD135" i="17"/>
  <c r="AE135" i="17"/>
  <c r="AF135" i="17"/>
  <c r="AG135" i="17"/>
  <c r="Z136" i="17"/>
  <c r="AA136" i="17"/>
  <c r="AB136" i="17"/>
  <c r="AC136" i="17"/>
  <c r="AD136" i="17"/>
  <c r="AE136" i="17"/>
  <c r="AF136" i="17"/>
  <c r="AG136" i="17"/>
  <c r="Z137" i="17"/>
  <c r="AA137" i="17"/>
  <c r="AB137" i="17"/>
  <c r="AC137" i="17"/>
  <c r="AD137" i="17"/>
  <c r="AE137" i="17"/>
  <c r="AF137" i="17"/>
  <c r="AG137" i="17"/>
  <c r="Z138" i="17"/>
  <c r="AA138" i="17"/>
  <c r="AB138" i="17"/>
  <c r="AC138" i="17"/>
  <c r="AD138" i="17"/>
  <c r="AE138" i="17"/>
  <c r="AF138" i="17"/>
  <c r="AG138" i="17"/>
  <c r="Z139" i="17"/>
  <c r="AA139" i="17"/>
  <c r="AB139" i="17"/>
  <c r="AC139" i="17"/>
  <c r="AD139" i="17"/>
  <c r="AE139" i="17"/>
  <c r="AF139" i="17"/>
  <c r="AG139" i="17"/>
  <c r="Z140" i="17"/>
  <c r="AA140" i="17"/>
  <c r="AB140" i="17"/>
  <c r="AC140" i="17"/>
  <c r="AD140" i="17"/>
  <c r="AE140" i="17"/>
  <c r="AF140" i="17"/>
  <c r="AG140" i="17"/>
  <c r="Z141" i="17"/>
  <c r="AA141" i="17"/>
  <c r="AB141" i="17"/>
  <c r="AC141" i="17"/>
  <c r="AD141" i="17"/>
  <c r="AE141" i="17"/>
  <c r="AF141" i="17"/>
  <c r="AG141" i="17"/>
  <c r="Z142" i="17"/>
  <c r="AA142" i="17"/>
  <c r="AB142" i="17"/>
  <c r="AC142" i="17"/>
  <c r="AD142" i="17"/>
  <c r="AE142" i="17"/>
  <c r="AF142" i="17"/>
  <c r="AG142" i="17"/>
  <c r="Z143" i="17"/>
  <c r="AA143" i="17"/>
  <c r="AB143" i="17"/>
  <c r="AC143" i="17"/>
  <c r="AD143" i="17"/>
  <c r="AE143" i="17"/>
  <c r="AF143" i="17"/>
  <c r="AG143" i="17"/>
  <c r="Z144" i="17"/>
  <c r="AA144" i="17"/>
  <c r="AB144" i="17"/>
  <c r="AC144" i="17"/>
  <c r="AD144" i="17"/>
  <c r="AE144" i="17"/>
  <c r="AF144" i="17"/>
  <c r="AG144" i="17"/>
  <c r="Z145" i="17"/>
  <c r="AA145" i="17"/>
  <c r="AB145" i="17"/>
  <c r="AC145" i="17"/>
  <c r="AD145" i="17"/>
  <c r="AE145" i="17"/>
  <c r="AF145" i="17"/>
  <c r="AG145" i="17"/>
  <c r="Z146" i="17"/>
  <c r="AA146" i="17"/>
  <c r="AB146" i="17"/>
  <c r="AC146" i="17"/>
  <c r="AD146" i="17"/>
  <c r="AE146" i="17"/>
  <c r="AF146" i="17"/>
  <c r="AG146" i="17"/>
  <c r="Z147" i="17"/>
  <c r="AA147" i="17"/>
  <c r="AB147" i="17"/>
  <c r="AC147" i="17"/>
  <c r="AD147" i="17"/>
  <c r="AE147" i="17"/>
  <c r="AF147" i="17"/>
  <c r="AG147" i="17"/>
  <c r="Z148" i="17"/>
  <c r="AA148" i="17"/>
  <c r="AB148" i="17"/>
  <c r="AC148" i="17"/>
  <c r="AD148" i="17"/>
  <c r="AE148" i="17"/>
  <c r="AF148" i="17"/>
  <c r="AG148" i="17"/>
  <c r="Z149" i="17"/>
  <c r="AA149" i="17"/>
  <c r="AB149" i="17"/>
  <c r="AC149" i="17"/>
  <c r="AD149" i="17"/>
  <c r="AE149" i="17"/>
  <c r="AF149" i="17"/>
  <c r="AG149" i="17"/>
  <c r="Z150" i="17"/>
  <c r="AA150" i="17"/>
  <c r="AB150" i="17"/>
  <c r="AC150" i="17"/>
  <c r="AD150" i="17"/>
  <c r="AE150" i="17"/>
  <c r="AF150" i="17"/>
  <c r="AG150" i="17"/>
  <c r="Z151" i="17"/>
  <c r="AA151" i="17"/>
  <c r="AB151" i="17"/>
  <c r="AC151" i="17"/>
  <c r="AD151" i="17"/>
  <c r="AE151" i="17"/>
  <c r="AF151" i="17"/>
  <c r="AG151" i="17"/>
  <c r="Z152" i="17"/>
  <c r="AA152" i="17"/>
  <c r="AB152" i="17"/>
  <c r="AC152" i="17"/>
  <c r="AD152" i="17"/>
  <c r="AE152" i="17"/>
  <c r="AF152" i="17"/>
  <c r="AG152" i="17"/>
  <c r="Z153" i="17"/>
  <c r="AA153" i="17"/>
  <c r="AB153" i="17"/>
  <c r="AC153" i="17"/>
  <c r="AD153" i="17"/>
  <c r="AE153" i="17"/>
  <c r="AF153" i="17"/>
  <c r="AG153" i="17"/>
  <c r="Z154" i="17"/>
  <c r="AA154" i="17"/>
  <c r="AB154" i="17"/>
  <c r="AC154" i="17"/>
  <c r="AD154" i="17"/>
  <c r="AE154" i="17"/>
  <c r="AF154" i="17"/>
  <c r="AG154" i="17"/>
  <c r="Z155" i="17"/>
  <c r="AA155" i="17"/>
  <c r="AB155" i="17"/>
  <c r="AC155" i="17"/>
  <c r="AD155" i="17"/>
  <c r="AE155" i="17"/>
  <c r="AF155" i="17"/>
  <c r="AG155" i="17"/>
  <c r="Z156" i="17"/>
  <c r="AA156" i="17"/>
  <c r="AB156" i="17"/>
  <c r="AC156" i="17"/>
  <c r="AD156" i="17"/>
  <c r="AE156" i="17"/>
  <c r="AF156" i="17"/>
  <c r="AG156" i="17"/>
  <c r="Z157" i="17"/>
  <c r="AA157" i="17"/>
  <c r="AB157" i="17"/>
  <c r="AC157" i="17"/>
  <c r="AD157" i="17"/>
  <c r="AE157" i="17"/>
  <c r="AF157" i="17"/>
  <c r="AG157" i="17"/>
  <c r="Z158" i="17"/>
  <c r="AA158" i="17"/>
  <c r="AB158" i="17"/>
  <c r="AC158" i="17"/>
  <c r="AD158" i="17"/>
  <c r="AE158" i="17"/>
  <c r="AF158" i="17"/>
  <c r="AG158" i="17"/>
  <c r="Z159" i="17"/>
  <c r="AA159" i="17"/>
  <c r="AB159" i="17"/>
  <c r="AC159" i="17"/>
  <c r="AD159" i="17"/>
  <c r="AE159" i="17"/>
  <c r="AF159" i="17"/>
  <c r="AG159" i="17"/>
  <c r="Z160" i="17"/>
  <c r="AA160" i="17"/>
  <c r="AB160" i="17"/>
  <c r="AC160" i="17"/>
  <c r="AD160" i="17"/>
  <c r="AE160" i="17"/>
  <c r="AF160" i="17"/>
  <c r="AG160" i="17"/>
  <c r="Z161" i="17"/>
  <c r="AA161" i="17"/>
  <c r="AB161" i="17"/>
  <c r="AC161" i="17"/>
  <c r="AD161" i="17"/>
  <c r="AE161" i="17"/>
  <c r="AF161" i="17"/>
  <c r="AG161" i="17"/>
  <c r="Z162" i="17"/>
  <c r="AA162" i="17"/>
  <c r="AB162" i="17"/>
  <c r="AC162" i="17"/>
  <c r="AD162" i="17"/>
  <c r="AE162" i="17"/>
  <c r="AF162" i="17"/>
  <c r="AG162" i="17"/>
  <c r="Z163" i="17"/>
  <c r="AA163" i="17"/>
  <c r="AB163" i="17"/>
  <c r="AC163" i="17"/>
  <c r="AD163" i="17"/>
  <c r="AE163" i="17"/>
  <c r="AF163" i="17"/>
  <c r="AG163" i="17"/>
  <c r="Z164" i="17"/>
  <c r="AA164" i="17"/>
  <c r="AB164" i="17"/>
  <c r="AC164" i="17"/>
  <c r="AD164" i="17"/>
  <c r="AE164" i="17"/>
  <c r="AF164" i="17"/>
  <c r="AG164" i="17"/>
  <c r="Z165" i="17"/>
  <c r="AA165" i="17"/>
  <c r="AB165" i="17"/>
  <c r="AC165" i="17"/>
  <c r="AD165" i="17"/>
  <c r="AE165" i="17"/>
  <c r="AF165" i="17"/>
  <c r="AG165" i="17"/>
  <c r="Z166" i="17"/>
  <c r="AA166" i="17"/>
  <c r="AB166" i="17"/>
  <c r="AC166" i="17"/>
  <c r="AD166" i="17"/>
  <c r="AE166" i="17"/>
  <c r="AF166" i="17"/>
  <c r="AG166" i="17"/>
  <c r="Z167" i="17"/>
  <c r="AA167" i="17"/>
  <c r="AB167" i="17"/>
  <c r="AC167" i="17"/>
  <c r="AD167" i="17"/>
  <c r="AE167" i="17"/>
  <c r="AF167" i="17"/>
  <c r="AG167" i="17"/>
  <c r="Z168" i="17"/>
  <c r="AA168" i="17"/>
  <c r="AB168" i="17"/>
  <c r="AC168" i="17"/>
  <c r="AD168" i="17"/>
  <c r="AE168" i="17"/>
  <c r="AF168" i="17"/>
  <c r="AG168" i="17"/>
  <c r="Z169" i="17"/>
  <c r="AA169" i="17"/>
  <c r="AB169" i="17"/>
  <c r="AC169" i="17"/>
  <c r="AD169" i="17"/>
  <c r="AE169" i="17"/>
  <c r="AF169" i="17"/>
  <c r="AG169" i="17"/>
  <c r="Z170" i="17"/>
  <c r="AA170" i="17"/>
  <c r="AB170" i="17"/>
  <c r="AC170" i="17"/>
  <c r="AD170" i="17"/>
  <c r="AE170" i="17"/>
  <c r="AF170" i="17"/>
  <c r="AG170" i="17"/>
  <c r="Z171" i="17"/>
  <c r="AA171" i="17"/>
  <c r="AB171" i="17"/>
  <c r="AC171" i="17"/>
  <c r="AD171" i="17"/>
  <c r="AE171" i="17"/>
  <c r="AF171" i="17"/>
  <c r="AG171" i="17"/>
  <c r="Z172" i="17"/>
  <c r="AA172" i="17"/>
  <c r="AB172" i="17"/>
  <c r="AC172" i="17"/>
  <c r="AD172" i="17"/>
  <c r="AE172" i="17"/>
  <c r="AF172" i="17"/>
  <c r="AG172" i="17"/>
  <c r="Z173" i="17"/>
  <c r="AA173" i="17"/>
  <c r="AB173" i="17"/>
  <c r="AC173" i="17"/>
  <c r="AD173" i="17"/>
  <c r="AE173" i="17"/>
  <c r="AF173" i="17"/>
  <c r="AG173" i="17"/>
  <c r="Z174" i="17"/>
  <c r="AA174" i="17"/>
  <c r="AB174" i="17"/>
  <c r="AC174" i="17"/>
  <c r="AD174" i="17"/>
  <c r="AE174" i="17"/>
  <c r="AF174" i="17"/>
  <c r="AG174" i="17"/>
  <c r="Z175" i="17"/>
  <c r="AA175" i="17"/>
  <c r="AB175" i="17"/>
  <c r="AC175" i="17"/>
  <c r="AD175" i="17"/>
  <c r="AE175" i="17"/>
  <c r="AF175" i="17"/>
  <c r="AG175" i="17"/>
  <c r="Z176" i="17"/>
  <c r="AA176" i="17"/>
  <c r="AB176" i="17"/>
  <c r="AC176" i="17"/>
  <c r="AD176" i="17"/>
  <c r="AE176" i="17"/>
  <c r="AF176" i="17"/>
  <c r="AG176" i="17"/>
  <c r="Z177" i="17"/>
  <c r="AA177" i="17"/>
  <c r="AB177" i="17"/>
  <c r="AC177" i="17"/>
  <c r="AD177" i="17"/>
  <c r="AE177" i="17"/>
  <c r="AF177" i="17"/>
  <c r="AG177" i="17"/>
  <c r="Z178" i="17"/>
  <c r="AA178" i="17"/>
  <c r="AB178" i="17"/>
  <c r="AC178" i="17"/>
  <c r="AD178" i="17"/>
  <c r="AE178" i="17"/>
  <c r="AF178" i="17"/>
  <c r="AG178" i="17"/>
  <c r="Z179" i="17"/>
  <c r="AA179" i="17"/>
  <c r="AB179" i="17"/>
  <c r="AC179" i="17"/>
  <c r="AD179" i="17"/>
  <c r="AE179" i="17"/>
  <c r="AF179" i="17"/>
  <c r="AG179" i="17"/>
  <c r="Z180" i="17"/>
  <c r="AA180" i="17"/>
  <c r="AB180" i="17"/>
  <c r="AC180" i="17"/>
  <c r="AD180" i="17"/>
  <c r="AE180" i="17"/>
  <c r="AF180" i="17"/>
  <c r="AG180" i="17"/>
  <c r="Z181" i="17"/>
  <c r="AA181" i="17"/>
  <c r="AB181" i="17"/>
  <c r="AC181" i="17"/>
  <c r="AD181" i="17"/>
  <c r="AE181" i="17"/>
  <c r="AF181" i="17"/>
  <c r="AG181" i="17"/>
  <c r="Z182" i="17"/>
  <c r="AA182" i="17"/>
  <c r="AB182" i="17"/>
  <c r="AC182" i="17"/>
  <c r="AD182" i="17"/>
  <c r="AE182" i="17"/>
  <c r="AF182" i="17"/>
  <c r="AG182" i="17"/>
  <c r="Z183" i="17"/>
  <c r="AA183" i="17"/>
  <c r="AB183" i="17"/>
  <c r="AC183" i="17"/>
  <c r="AD183" i="17"/>
  <c r="AE183" i="17"/>
  <c r="AF183" i="17"/>
  <c r="AG183" i="17"/>
  <c r="Z184" i="17"/>
  <c r="AA184" i="17"/>
  <c r="AB184" i="17"/>
  <c r="AC184" i="17"/>
  <c r="AD184" i="17"/>
  <c r="AE184" i="17"/>
  <c r="AF184" i="17"/>
  <c r="AG184" i="17"/>
  <c r="Z185" i="17"/>
  <c r="AA185" i="17"/>
  <c r="AB185" i="17"/>
  <c r="AC185" i="17"/>
  <c r="AD185" i="17"/>
  <c r="AE185" i="17"/>
  <c r="AF185" i="17"/>
  <c r="AG185" i="17"/>
  <c r="Z186" i="17"/>
  <c r="AA186" i="17"/>
  <c r="AB186" i="17"/>
  <c r="AC186" i="17"/>
  <c r="AD186" i="17"/>
  <c r="AE186" i="17"/>
  <c r="AF186" i="17"/>
  <c r="AG186" i="17"/>
  <c r="Z187" i="17"/>
  <c r="AA187" i="17"/>
  <c r="AB187" i="17"/>
  <c r="AC187" i="17"/>
  <c r="AD187" i="17"/>
  <c r="AE187" i="17"/>
  <c r="AF187" i="17"/>
  <c r="AG187" i="17"/>
  <c r="Z188" i="17"/>
  <c r="AA188" i="17"/>
  <c r="AB188" i="17"/>
  <c r="AC188" i="17"/>
  <c r="AD188" i="17"/>
  <c r="AE188" i="17"/>
  <c r="AF188" i="17"/>
  <c r="AG188" i="17"/>
  <c r="Z189" i="17"/>
  <c r="AA189" i="17"/>
  <c r="AB189" i="17"/>
  <c r="AC189" i="17"/>
  <c r="AD189" i="17"/>
  <c r="AE189" i="17"/>
  <c r="AF189" i="17"/>
  <c r="AG189" i="17"/>
  <c r="Z190" i="17"/>
  <c r="AA190" i="17"/>
  <c r="AB190" i="17"/>
  <c r="AC190" i="17"/>
  <c r="AD190" i="17"/>
  <c r="AE190" i="17"/>
  <c r="AF190" i="17"/>
  <c r="AG190" i="17"/>
  <c r="Z191" i="17"/>
  <c r="AA191" i="17"/>
  <c r="AB191" i="17"/>
  <c r="AC191" i="17"/>
  <c r="AD191" i="17"/>
  <c r="AE191" i="17"/>
  <c r="AF191" i="17"/>
  <c r="AG191" i="17"/>
  <c r="Z192" i="17"/>
  <c r="AA192" i="17"/>
  <c r="AB192" i="17"/>
  <c r="AC192" i="17"/>
  <c r="AD192" i="17"/>
  <c r="AE192" i="17"/>
  <c r="AF192" i="17"/>
  <c r="AG192" i="17"/>
  <c r="Z193" i="17"/>
  <c r="AA193" i="17"/>
  <c r="AB193" i="17"/>
  <c r="AC193" i="17"/>
  <c r="AD193" i="17"/>
  <c r="AE193" i="17"/>
  <c r="AF193" i="17"/>
  <c r="AG193" i="17"/>
  <c r="Z194" i="17"/>
  <c r="AA194" i="17"/>
  <c r="AB194" i="17"/>
  <c r="AC194" i="17"/>
  <c r="AD194" i="17"/>
  <c r="AE194" i="17"/>
  <c r="AF194" i="17"/>
  <c r="AG194" i="17"/>
  <c r="Z195" i="17"/>
  <c r="AA195" i="17"/>
  <c r="AB195" i="17"/>
  <c r="AC195" i="17"/>
  <c r="AD195" i="17"/>
  <c r="AE195" i="17"/>
  <c r="AF195" i="17"/>
  <c r="AG195" i="17"/>
  <c r="Z196" i="17"/>
  <c r="AA196" i="17"/>
  <c r="AB196" i="17"/>
  <c r="AC196" i="17"/>
  <c r="AD196" i="17"/>
  <c r="AE196" i="17"/>
  <c r="AF196" i="17"/>
  <c r="AG196" i="17"/>
  <c r="Z197" i="17"/>
  <c r="AA197" i="17"/>
  <c r="AB197" i="17"/>
  <c r="AC197" i="17"/>
  <c r="AD197" i="17"/>
  <c r="AE197" i="17"/>
  <c r="AF197" i="17"/>
  <c r="AG197" i="17"/>
  <c r="Z198" i="17"/>
  <c r="AA198" i="17"/>
  <c r="AB198" i="17"/>
  <c r="AC198" i="17"/>
  <c r="AD198" i="17"/>
  <c r="AE198" i="17"/>
  <c r="AF198" i="17"/>
  <c r="AG198" i="17"/>
  <c r="Z199" i="17"/>
  <c r="AA199" i="17"/>
  <c r="AB199" i="17"/>
  <c r="AC199" i="17"/>
  <c r="AD199" i="17"/>
  <c r="AE199" i="17"/>
  <c r="AF199" i="17"/>
  <c r="AG199" i="17"/>
  <c r="Z200" i="17"/>
  <c r="AA200" i="17"/>
  <c r="AB200" i="17"/>
  <c r="AC200" i="17"/>
  <c r="AD200" i="17"/>
  <c r="AE200" i="17"/>
  <c r="AF200" i="17"/>
  <c r="AG200" i="17"/>
  <c r="Z201" i="17"/>
  <c r="AA201" i="17"/>
  <c r="AB201" i="17"/>
  <c r="AC201" i="17"/>
  <c r="AD201" i="17"/>
  <c r="AE201" i="17"/>
  <c r="AF201" i="17"/>
  <c r="AG201" i="17"/>
  <c r="Z202" i="17"/>
  <c r="AA202" i="17"/>
  <c r="AB202" i="17"/>
  <c r="AC202" i="17"/>
  <c r="AD202" i="17"/>
  <c r="AE202" i="17"/>
  <c r="AF202" i="17"/>
  <c r="AG202" i="17"/>
  <c r="Z203" i="17"/>
  <c r="AA203" i="17"/>
  <c r="AB203" i="17"/>
  <c r="AC203" i="17"/>
  <c r="AD203" i="17"/>
  <c r="AE203" i="17"/>
  <c r="AF203" i="17"/>
  <c r="AG203" i="17"/>
  <c r="Z204" i="17"/>
  <c r="AA204" i="17"/>
  <c r="AB204" i="17"/>
  <c r="AC204" i="17"/>
  <c r="AD204" i="17"/>
  <c r="AE204" i="17"/>
  <c r="AF204" i="17"/>
  <c r="AG204" i="17"/>
  <c r="Z205" i="17"/>
  <c r="AA205" i="17"/>
  <c r="AB205" i="17"/>
  <c r="AC205" i="17"/>
  <c r="AD205" i="17"/>
  <c r="AE205" i="17"/>
  <c r="AF205" i="17"/>
  <c r="AG205" i="17"/>
  <c r="Z206" i="17"/>
  <c r="AA206" i="17"/>
  <c r="AB206" i="17"/>
  <c r="AC206" i="17"/>
  <c r="AD206" i="17"/>
  <c r="AE206" i="17"/>
  <c r="AF206" i="17"/>
  <c r="AG206" i="17"/>
  <c r="Z207" i="17"/>
  <c r="AA207" i="17"/>
  <c r="AB207" i="17"/>
  <c r="AC207" i="17"/>
  <c r="AD207" i="17"/>
  <c r="AE207" i="17"/>
  <c r="AF207" i="17"/>
  <c r="AG207" i="17"/>
  <c r="Z208" i="17"/>
  <c r="AA208" i="17"/>
  <c r="AB208" i="17"/>
  <c r="AC208" i="17"/>
  <c r="AD208" i="17"/>
  <c r="AE208" i="17"/>
  <c r="AF208" i="17"/>
  <c r="AG208" i="17"/>
  <c r="Z209" i="17"/>
  <c r="AA209" i="17"/>
  <c r="AB209" i="17"/>
  <c r="AC209" i="17"/>
  <c r="AD209" i="17"/>
  <c r="AE209" i="17"/>
  <c r="AF209" i="17"/>
  <c r="AG209" i="17"/>
  <c r="Z210" i="17"/>
  <c r="AA210" i="17"/>
  <c r="AB210" i="17"/>
  <c r="AC210" i="17"/>
  <c r="AD210" i="17"/>
  <c r="AE210" i="17"/>
  <c r="AF210" i="17"/>
  <c r="AG210" i="17"/>
  <c r="Z211" i="17"/>
  <c r="AA211" i="17"/>
  <c r="AB211" i="17"/>
  <c r="AC211" i="17"/>
  <c r="AD211" i="17"/>
  <c r="AE211" i="17"/>
  <c r="AF211" i="17"/>
  <c r="AG211" i="17"/>
  <c r="Z212" i="17"/>
  <c r="AA212" i="17"/>
  <c r="AB212" i="17"/>
  <c r="AC212" i="17"/>
  <c r="AD212" i="17"/>
  <c r="AE212" i="17"/>
  <c r="AF212" i="17"/>
  <c r="AG212" i="17"/>
  <c r="Z213" i="17"/>
  <c r="AA213" i="17"/>
  <c r="AB213" i="17"/>
  <c r="AC213" i="17"/>
  <c r="AD213" i="17"/>
  <c r="AE213" i="17"/>
  <c r="AF213" i="17"/>
  <c r="AG213" i="17"/>
  <c r="Z214" i="17"/>
  <c r="AA214" i="17"/>
  <c r="AB214" i="17"/>
  <c r="AC214" i="17"/>
  <c r="AD214" i="17"/>
  <c r="AE214" i="17"/>
  <c r="AF214" i="17"/>
  <c r="AG214" i="17"/>
  <c r="Z215" i="17"/>
  <c r="AA215" i="17"/>
  <c r="AB215" i="17"/>
  <c r="AC215" i="17"/>
  <c r="AD215" i="17"/>
  <c r="AE215" i="17"/>
  <c r="AF215" i="17"/>
  <c r="AG215" i="17"/>
  <c r="Z216" i="17"/>
  <c r="AA216" i="17"/>
  <c r="AB216" i="17"/>
  <c r="AC216" i="17"/>
  <c r="AD216" i="17"/>
  <c r="AE216" i="17"/>
  <c r="AF216" i="17"/>
  <c r="AG216" i="17"/>
  <c r="Z217" i="17"/>
  <c r="AA217" i="17"/>
  <c r="AB217" i="17"/>
  <c r="AC217" i="17"/>
  <c r="AD217" i="17"/>
  <c r="AE217" i="17"/>
  <c r="AF217" i="17"/>
  <c r="AG217" i="17"/>
  <c r="Z218" i="17"/>
  <c r="AA218" i="17"/>
  <c r="AB218" i="17"/>
  <c r="AC218" i="17"/>
  <c r="AD218" i="17"/>
  <c r="AE218" i="17"/>
  <c r="AF218" i="17"/>
  <c r="AG218" i="17"/>
  <c r="Z219" i="17"/>
  <c r="AA219" i="17"/>
  <c r="AB219" i="17"/>
  <c r="AC219" i="17"/>
  <c r="AD219" i="17"/>
  <c r="AE219" i="17"/>
  <c r="AF219" i="17"/>
  <c r="AG219" i="17"/>
  <c r="Z220" i="17"/>
  <c r="AA220" i="17"/>
  <c r="AB220" i="17"/>
  <c r="AC220" i="17"/>
  <c r="AD220" i="17"/>
  <c r="AE220" i="17"/>
  <c r="AF220" i="17"/>
  <c r="AG220" i="17"/>
  <c r="Z221" i="17"/>
  <c r="AA221" i="17"/>
  <c r="AB221" i="17"/>
  <c r="AC221" i="17"/>
  <c r="AD221" i="17"/>
  <c r="AE221" i="17"/>
  <c r="AF221" i="17"/>
  <c r="AG221" i="17"/>
  <c r="Z222" i="17"/>
  <c r="AA222" i="17"/>
  <c r="AB222" i="17"/>
  <c r="AC222" i="17"/>
  <c r="AD222" i="17"/>
  <c r="AE222" i="17"/>
  <c r="AF222" i="17"/>
  <c r="AG222" i="17"/>
  <c r="Z223" i="17"/>
  <c r="AA223" i="17"/>
  <c r="AB223" i="17"/>
  <c r="AC223" i="17"/>
  <c r="AD223" i="17"/>
  <c r="AE223" i="17"/>
  <c r="AF223" i="17"/>
  <c r="AG223" i="17"/>
  <c r="Z224" i="17"/>
  <c r="AA224" i="17"/>
  <c r="AB224" i="17"/>
  <c r="AC224" i="17"/>
  <c r="AD224" i="17"/>
  <c r="AE224" i="17"/>
  <c r="AF224" i="17"/>
  <c r="AG224" i="17"/>
  <c r="Z225" i="17"/>
  <c r="AA225" i="17"/>
  <c r="AB225" i="17"/>
  <c r="AC225" i="17"/>
  <c r="AD225" i="17"/>
  <c r="AE225" i="17"/>
  <c r="AF225" i="17"/>
  <c r="AG225" i="17"/>
  <c r="Z226" i="17"/>
  <c r="AA226" i="17"/>
  <c r="AB226" i="17"/>
  <c r="AC226" i="17"/>
  <c r="AD226" i="17"/>
  <c r="AE226" i="17"/>
  <c r="AF226" i="17"/>
  <c r="AG226" i="17"/>
  <c r="Z227" i="17"/>
  <c r="AA227" i="17"/>
  <c r="AB227" i="17"/>
  <c r="AC227" i="17"/>
  <c r="AD227" i="17"/>
  <c r="AE227" i="17"/>
  <c r="AF227" i="17"/>
  <c r="AG227" i="17"/>
  <c r="Z228" i="17"/>
  <c r="AA228" i="17"/>
  <c r="AB228" i="17"/>
  <c r="AC228" i="17"/>
  <c r="AD228" i="17"/>
  <c r="AE228" i="17"/>
  <c r="AF228" i="17"/>
  <c r="AG228" i="17"/>
  <c r="Z229" i="17"/>
  <c r="AA229" i="17"/>
  <c r="AB229" i="17"/>
  <c r="AC229" i="17"/>
  <c r="AD229" i="17"/>
  <c r="AE229" i="17"/>
  <c r="AF229" i="17"/>
  <c r="AG229" i="17"/>
  <c r="Z230" i="17"/>
  <c r="AA230" i="17"/>
  <c r="AB230" i="17"/>
  <c r="AC230" i="17"/>
  <c r="AD230" i="17"/>
  <c r="AE230" i="17"/>
  <c r="AF230" i="17"/>
  <c r="AG230" i="17"/>
  <c r="Z231" i="17"/>
  <c r="AA231" i="17"/>
  <c r="AB231" i="17"/>
  <c r="AC231" i="17"/>
  <c r="AD231" i="17"/>
  <c r="AE231" i="17"/>
  <c r="AF231" i="17"/>
  <c r="AG231" i="17"/>
  <c r="Z232" i="17"/>
  <c r="AA232" i="17"/>
  <c r="AB232" i="17"/>
  <c r="AC232" i="17"/>
  <c r="AD232" i="17"/>
  <c r="AE232" i="17"/>
  <c r="AF232" i="17"/>
  <c r="AG232" i="17"/>
  <c r="Z233" i="17"/>
  <c r="AA233" i="17"/>
  <c r="AB233" i="17"/>
  <c r="AC233" i="17"/>
  <c r="AD233" i="17"/>
  <c r="AE233" i="17"/>
  <c r="AF233" i="17"/>
  <c r="AG233" i="17"/>
  <c r="AG34" i="17"/>
  <c r="AG234" i="17" s="1"/>
  <c r="S41" i="17" s="1"/>
  <c r="AF34" i="17"/>
  <c r="AF234" i="17" s="1"/>
  <c r="S40" i="17" s="1"/>
  <c r="AE34" i="17"/>
  <c r="AD34" i="17"/>
  <c r="AD234" i="17" s="1"/>
  <c r="S38" i="17" s="1"/>
  <c r="AC34" i="17"/>
  <c r="AC234" i="17" s="1"/>
  <c r="S37" i="17" s="1"/>
  <c r="AB34" i="17"/>
  <c r="AA34" i="17"/>
  <c r="AA234" i="17" s="1"/>
  <c r="S35" i="17" s="1"/>
  <c r="Z34" i="17"/>
  <c r="Z234" i="17" s="1"/>
  <c r="S34" i="17" s="1"/>
  <c r="AE234" i="17" l="1"/>
  <c r="S39" i="17" s="1"/>
  <c r="AB234" i="17"/>
  <c r="S36" i="17" s="1"/>
  <c r="S76" i="17"/>
  <c r="S43" i="17"/>
  <c r="S44" i="17"/>
  <c r="S42" i="17"/>
  <c r="R42" i="17"/>
  <c r="S73" i="17"/>
  <c r="S72" i="17"/>
  <c r="S71" i="17"/>
  <c r="E11" i="17" l="1"/>
  <c r="N34" i="18" l="1"/>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J32" i="25"/>
  <c r="J31" i="25" s="1"/>
  <c r="B16" i="25"/>
  <c r="K32" i="25" l="1"/>
  <c r="L32" i="25" s="1"/>
  <c r="L33" i="25" s="1"/>
  <c r="J33" i="25"/>
  <c r="AO201" i="18"/>
  <c r="AO209" i="18"/>
  <c r="AO217" i="18"/>
  <c r="AO225" i="18"/>
  <c r="AO226" i="18"/>
  <c r="AQ62" i="18"/>
  <c r="AS134" i="18"/>
  <c r="AS158" i="18"/>
  <c r="AO34" i="18"/>
  <c r="AR34" i="18" s="1"/>
  <c r="AO35" i="18"/>
  <c r="AO36" i="18"/>
  <c r="AR36" i="18" s="1"/>
  <c r="AO37" i="18"/>
  <c r="AO38" i="18"/>
  <c r="AQ38" i="18" s="1"/>
  <c r="AO39" i="18"/>
  <c r="AP39" i="18" s="1"/>
  <c r="AO40" i="18"/>
  <c r="AQ40" i="18" s="1"/>
  <c r="AO41" i="18"/>
  <c r="AP41" i="18" s="1"/>
  <c r="AO42" i="18"/>
  <c r="AP42" i="18" s="1"/>
  <c r="AO43" i="18"/>
  <c r="AO44" i="18"/>
  <c r="AQ44" i="18" s="1"/>
  <c r="AO45" i="18"/>
  <c r="AO46" i="18"/>
  <c r="AP46" i="18" s="1"/>
  <c r="AO47" i="18"/>
  <c r="AP47" i="18" s="1"/>
  <c r="AO48" i="18"/>
  <c r="AP48" i="18" s="1"/>
  <c r="AO49" i="18"/>
  <c r="AO50" i="18"/>
  <c r="AQ50" i="18" s="1"/>
  <c r="AO51" i="18"/>
  <c r="AO52" i="18"/>
  <c r="AR52" i="18" s="1"/>
  <c r="AO53" i="18"/>
  <c r="AO54" i="18"/>
  <c r="AQ54" i="18" s="1"/>
  <c r="AO55" i="18"/>
  <c r="AP55" i="18" s="1"/>
  <c r="AO56" i="18"/>
  <c r="AQ56" i="18" s="1"/>
  <c r="AO57" i="18"/>
  <c r="AP57" i="18" s="1"/>
  <c r="AO58" i="18"/>
  <c r="AP58" i="18" s="1"/>
  <c r="AO59" i="18"/>
  <c r="AO60" i="18"/>
  <c r="AQ60" i="18" s="1"/>
  <c r="AO61" i="18"/>
  <c r="AO62" i="18"/>
  <c r="AP62" i="18" s="1"/>
  <c r="AO63" i="18"/>
  <c r="AP63" i="18" s="1"/>
  <c r="AO64" i="18"/>
  <c r="AP64" i="18" s="1"/>
  <c r="AO65" i="18"/>
  <c r="AO66" i="18"/>
  <c r="AQ66" i="18" s="1"/>
  <c r="AO67" i="18"/>
  <c r="AO68" i="18"/>
  <c r="AR68" i="18" s="1"/>
  <c r="AO69" i="18"/>
  <c r="AO70" i="18"/>
  <c r="AQ70" i="18" s="1"/>
  <c r="AO71" i="18"/>
  <c r="AP71" i="18" s="1"/>
  <c r="AO72" i="18"/>
  <c r="AQ72" i="18" s="1"/>
  <c r="AO73" i="18"/>
  <c r="AP73" i="18" s="1"/>
  <c r="AO74" i="18"/>
  <c r="AP74" i="18" s="1"/>
  <c r="AO75" i="18"/>
  <c r="AO76" i="18"/>
  <c r="AQ76" i="18" s="1"/>
  <c r="AO77" i="18"/>
  <c r="AO78" i="18"/>
  <c r="AP78" i="18" s="1"/>
  <c r="AO79" i="18"/>
  <c r="AP79" i="18" s="1"/>
  <c r="AO80" i="18"/>
  <c r="AP80" i="18" s="1"/>
  <c r="AO81" i="18"/>
  <c r="AO82" i="18"/>
  <c r="AQ82" i="18" s="1"/>
  <c r="AO83" i="18"/>
  <c r="AO84" i="18"/>
  <c r="AP84" i="18" s="1"/>
  <c r="AO85" i="18"/>
  <c r="AO86" i="18"/>
  <c r="AQ86" i="18" s="1"/>
  <c r="AO87" i="18"/>
  <c r="AP87" i="18" s="1"/>
  <c r="AO88" i="18"/>
  <c r="AQ88" i="18" s="1"/>
  <c r="AO89" i="18"/>
  <c r="AP89" i="18" s="1"/>
  <c r="AO90" i="18"/>
  <c r="AP90" i="18" s="1"/>
  <c r="AO91" i="18"/>
  <c r="AO92" i="18"/>
  <c r="AQ92" i="18" s="1"/>
  <c r="AO93" i="18"/>
  <c r="AO94" i="18"/>
  <c r="AP94" i="18" s="1"/>
  <c r="AO95" i="18"/>
  <c r="AP95" i="18" s="1"/>
  <c r="AO96" i="18"/>
  <c r="AP96" i="18" s="1"/>
  <c r="AO97" i="18"/>
  <c r="AO98" i="18"/>
  <c r="AQ98" i="18" s="1"/>
  <c r="AO99" i="18"/>
  <c r="AO100" i="18"/>
  <c r="AP100" i="18" s="1"/>
  <c r="AO101" i="18"/>
  <c r="AO102" i="18"/>
  <c r="AQ102" i="18" s="1"/>
  <c r="AO103" i="18"/>
  <c r="AP103" i="18" s="1"/>
  <c r="AO104" i="18"/>
  <c r="AQ104" i="18" s="1"/>
  <c r="AO105" i="18"/>
  <c r="AP105" i="18" s="1"/>
  <c r="AO106" i="18"/>
  <c r="AP106" i="18" s="1"/>
  <c r="AO107" i="18"/>
  <c r="AO108" i="18"/>
  <c r="AQ108" i="18" s="1"/>
  <c r="AO109" i="18"/>
  <c r="AO110" i="18"/>
  <c r="AP110" i="18" s="1"/>
  <c r="AO111" i="18"/>
  <c r="AP111" i="18" s="1"/>
  <c r="AO112" i="18"/>
  <c r="AP112" i="18" s="1"/>
  <c r="AO113" i="18"/>
  <c r="AO114" i="18"/>
  <c r="AQ114" i="18" s="1"/>
  <c r="AO115" i="18"/>
  <c r="AO116" i="18"/>
  <c r="AO117" i="18"/>
  <c r="AO118" i="18"/>
  <c r="AQ118" i="18" s="1"/>
  <c r="AO119" i="18"/>
  <c r="AP119" i="18" s="1"/>
  <c r="AO120" i="18"/>
  <c r="AP120" i="18" s="1"/>
  <c r="AO121" i="18"/>
  <c r="AP121" i="18" s="1"/>
  <c r="AO122" i="18"/>
  <c r="AP122" i="18" s="1"/>
  <c r="AO123" i="18"/>
  <c r="AO124" i="18"/>
  <c r="AO125" i="18"/>
  <c r="AQ125" i="18" s="1"/>
  <c r="AO126" i="18"/>
  <c r="AQ126" i="18" s="1"/>
  <c r="AO127" i="18"/>
  <c r="AO128" i="18"/>
  <c r="AQ128" i="18" s="1"/>
  <c r="AO129" i="18"/>
  <c r="AO130" i="18"/>
  <c r="AQ130" i="18" s="1"/>
  <c r="AO131" i="18"/>
  <c r="AQ131" i="18" s="1"/>
  <c r="AO132" i="18"/>
  <c r="AS132" i="18" s="1"/>
  <c r="AO133" i="18"/>
  <c r="AO134" i="18"/>
  <c r="AO135" i="18"/>
  <c r="AO136" i="18"/>
  <c r="AP136" i="18" s="1"/>
  <c r="AO137" i="18"/>
  <c r="AP137" i="18" s="1"/>
  <c r="AO138" i="18"/>
  <c r="AT138" i="18" s="1"/>
  <c r="AO139" i="18"/>
  <c r="AQ139" i="18" s="1"/>
  <c r="AO140" i="18"/>
  <c r="AT140" i="18" s="1"/>
  <c r="AO141" i="18"/>
  <c r="AO142" i="18"/>
  <c r="AQ142" i="18" s="1"/>
  <c r="AO143" i="18"/>
  <c r="AO144" i="18"/>
  <c r="AQ144" i="18" s="1"/>
  <c r="AO145" i="18"/>
  <c r="AO146" i="18"/>
  <c r="AQ146" i="18" s="1"/>
  <c r="AO147" i="18"/>
  <c r="AQ147" i="18" s="1"/>
  <c r="AO148" i="18"/>
  <c r="AS148" i="18" s="1"/>
  <c r="AO149" i="18"/>
  <c r="AO150" i="18"/>
  <c r="AS150" i="18" s="1"/>
  <c r="AO151" i="18"/>
  <c r="AQ151" i="18" s="1"/>
  <c r="AO152" i="18"/>
  <c r="AR152" i="18" s="1"/>
  <c r="AO153" i="18"/>
  <c r="AP153" i="18" s="1"/>
  <c r="AO154" i="18"/>
  <c r="AT154" i="18" s="1"/>
  <c r="AO155" i="18"/>
  <c r="AQ155" i="18" s="1"/>
  <c r="AO156" i="18"/>
  <c r="AO157" i="18"/>
  <c r="AO158" i="18"/>
  <c r="AQ158" i="18" s="1"/>
  <c r="AO159" i="18"/>
  <c r="AO160" i="18"/>
  <c r="AQ160" i="18" s="1"/>
  <c r="AO161" i="18"/>
  <c r="AO162" i="18"/>
  <c r="AQ162" i="18" s="1"/>
  <c r="AO163" i="18"/>
  <c r="AQ163" i="18" s="1"/>
  <c r="AO164" i="18"/>
  <c r="AS164" i="18" s="1"/>
  <c r="AO165" i="18"/>
  <c r="AO166" i="18"/>
  <c r="AS166" i="18" s="1"/>
  <c r="AO167" i="18"/>
  <c r="AO168" i="18"/>
  <c r="AP168" i="18" s="1"/>
  <c r="AO169" i="18"/>
  <c r="AP169" i="18" s="1"/>
  <c r="AO170" i="18"/>
  <c r="AT170" i="18" s="1"/>
  <c r="AO171" i="18"/>
  <c r="AQ171" i="18" s="1"/>
  <c r="AO172" i="18"/>
  <c r="AT172" i="18" s="1"/>
  <c r="AO173" i="18"/>
  <c r="AO174" i="18"/>
  <c r="AQ174" i="18" s="1"/>
  <c r="AO175" i="18"/>
  <c r="AO176" i="18"/>
  <c r="AQ176" i="18" s="1"/>
  <c r="AO177" i="18"/>
  <c r="AO178" i="18"/>
  <c r="AQ178" i="18" s="1"/>
  <c r="AO179" i="18"/>
  <c r="AQ179" i="18" s="1"/>
  <c r="AO180" i="18"/>
  <c r="AS180" i="18" s="1"/>
  <c r="AO181" i="18"/>
  <c r="AO182" i="18"/>
  <c r="AS182" i="18" s="1"/>
  <c r="AO183" i="18"/>
  <c r="AQ183" i="18" s="1"/>
  <c r="AO184" i="18"/>
  <c r="AP184" i="18" s="1"/>
  <c r="AO185" i="18"/>
  <c r="AP185" i="18" s="1"/>
  <c r="AO186" i="18"/>
  <c r="AT186" i="18" s="1"/>
  <c r="AO187" i="18"/>
  <c r="AQ187" i="18" s="1"/>
  <c r="AO188" i="18"/>
  <c r="AO189" i="18"/>
  <c r="AQ189" i="18" s="1"/>
  <c r="AO190" i="18"/>
  <c r="AQ190" i="18" s="1"/>
  <c r="AO191" i="18"/>
  <c r="AO192" i="18"/>
  <c r="AQ192" i="18" s="1"/>
  <c r="AO193" i="18"/>
  <c r="AO194" i="18"/>
  <c r="AQ194" i="18" s="1"/>
  <c r="AO195" i="18"/>
  <c r="AQ195" i="18" s="1"/>
  <c r="AO196" i="18"/>
  <c r="AS196" i="18" s="1"/>
  <c r="AO197" i="18"/>
  <c r="AO198" i="18"/>
  <c r="AS198" i="18" s="1"/>
  <c r="AO199" i="18"/>
  <c r="AO200" i="18"/>
  <c r="AP200" i="18" s="1"/>
  <c r="AO202" i="18"/>
  <c r="AT202" i="18" s="1"/>
  <c r="AO203" i="18"/>
  <c r="AQ203" i="18" s="1"/>
  <c r="AO204" i="18"/>
  <c r="AS204" i="18" s="1"/>
  <c r="AO205" i="18"/>
  <c r="AO206" i="18"/>
  <c r="AS206" i="18" s="1"/>
  <c r="AO207" i="18"/>
  <c r="AQ207" i="18" s="1"/>
  <c r="AO208" i="18"/>
  <c r="AP208" i="18" s="1"/>
  <c r="AO210" i="18"/>
  <c r="AS210" i="18" s="1"/>
  <c r="AO211" i="18"/>
  <c r="AS211" i="18" s="1"/>
  <c r="AO212" i="18"/>
  <c r="AS212" i="18" s="1"/>
  <c r="AO213" i="18"/>
  <c r="AS213" i="18" s="1"/>
  <c r="AO214" i="18"/>
  <c r="AS214" i="18" s="1"/>
  <c r="AO215" i="18"/>
  <c r="AQ215" i="18" s="1"/>
  <c r="AO216" i="18"/>
  <c r="AP216" i="18" s="1"/>
  <c r="AO218" i="18"/>
  <c r="AP218" i="18" s="1"/>
  <c r="AO219" i="18"/>
  <c r="AS219" i="18" s="1"/>
  <c r="AO220" i="18"/>
  <c r="AS220" i="18" s="1"/>
  <c r="AO221" i="18"/>
  <c r="AO222" i="18"/>
  <c r="AS222" i="18" s="1"/>
  <c r="AO223" i="18"/>
  <c r="AQ223" i="18" s="1"/>
  <c r="AO224" i="18"/>
  <c r="AS224" i="18" s="1"/>
  <c r="AO227" i="18"/>
  <c r="AS227" i="18" s="1"/>
  <c r="AO228" i="18"/>
  <c r="AS228" i="18" s="1"/>
  <c r="AO229" i="18"/>
  <c r="AO230" i="18"/>
  <c r="AS230" i="18" s="1"/>
  <c r="AO231" i="18"/>
  <c r="AQ231" i="18" s="1"/>
  <c r="AO232" i="18"/>
  <c r="AP232" i="18" s="1"/>
  <c r="AJ34" i="18"/>
  <c r="AH34" i="18" s="1"/>
  <c r="AJ35" i="18"/>
  <c r="AI35" i="18" s="1"/>
  <c r="AJ36" i="18"/>
  <c r="AH36" i="18" s="1"/>
  <c r="AJ37" i="18"/>
  <c r="AH37" i="18" s="1"/>
  <c r="AJ38" i="18"/>
  <c r="AH38" i="18" s="1"/>
  <c r="AJ39" i="18"/>
  <c r="AI39" i="18" s="1"/>
  <c r="AJ40" i="18"/>
  <c r="AI40" i="18" s="1"/>
  <c r="AJ41" i="18"/>
  <c r="AH41" i="18" s="1"/>
  <c r="AJ42" i="18"/>
  <c r="AH42" i="18" s="1"/>
  <c r="AJ43" i="18"/>
  <c r="AI43" i="18" s="1"/>
  <c r="AJ44" i="18"/>
  <c r="AH44" i="18" s="1"/>
  <c r="AJ45" i="18"/>
  <c r="AH45" i="18" s="1"/>
  <c r="AJ46" i="18"/>
  <c r="AH46" i="18" s="1"/>
  <c r="AJ47" i="18"/>
  <c r="AI47" i="18" s="1"/>
  <c r="AJ48" i="18"/>
  <c r="AI48" i="18" s="1"/>
  <c r="AJ49" i="18"/>
  <c r="AH49" i="18" s="1"/>
  <c r="AJ50" i="18"/>
  <c r="AH50" i="18" s="1"/>
  <c r="AJ51" i="18"/>
  <c r="AI51" i="18" s="1"/>
  <c r="AJ52" i="18"/>
  <c r="AH52" i="18" s="1"/>
  <c r="AJ53" i="18"/>
  <c r="AH53" i="18" s="1"/>
  <c r="AJ54" i="18"/>
  <c r="AH54" i="18" s="1"/>
  <c r="AJ55" i="18"/>
  <c r="AI55" i="18" s="1"/>
  <c r="AJ56" i="18"/>
  <c r="AH56" i="18" s="1"/>
  <c r="AJ57" i="18"/>
  <c r="AH57" i="18" s="1"/>
  <c r="AJ58" i="18"/>
  <c r="AH58" i="18" s="1"/>
  <c r="AJ59" i="18"/>
  <c r="AH59" i="18" s="1"/>
  <c r="AJ60" i="18"/>
  <c r="AH60" i="18" s="1"/>
  <c r="AJ61" i="18"/>
  <c r="AH61" i="18" s="1"/>
  <c r="AJ62" i="18"/>
  <c r="AH62" i="18" s="1"/>
  <c r="AJ63" i="18"/>
  <c r="AI63" i="18" s="1"/>
  <c r="AJ64" i="18"/>
  <c r="AI64" i="18" s="1"/>
  <c r="AJ65" i="18"/>
  <c r="AH65" i="18" s="1"/>
  <c r="AJ66" i="18"/>
  <c r="AH66" i="18" s="1"/>
  <c r="AJ67" i="18"/>
  <c r="AH67" i="18" s="1"/>
  <c r="AJ68" i="18"/>
  <c r="AH68" i="18" s="1"/>
  <c r="AJ69" i="18"/>
  <c r="AH69" i="18" s="1"/>
  <c r="AJ70" i="18"/>
  <c r="AI70" i="18" s="1"/>
  <c r="AJ71" i="18"/>
  <c r="AI71" i="18" s="1"/>
  <c r="AJ72" i="18"/>
  <c r="AI72" i="18" s="1"/>
  <c r="AJ73" i="18"/>
  <c r="AH73" i="18" s="1"/>
  <c r="AJ74" i="18"/>
  <c r="AH74" i="18" s="1"/>
  <c r="AJ75" i="18"/>
  <c r="AH75" i="18" s="1"/>
  <c r="AJ76" i="18"/>
  <c r="AH76" i="18" s="1"/>
  <c r="AJ77" i="18"/>
  <c r="AH77" i="18" s="1"/>
  <c r="AJ78" i="18"/>
  <c r="AI78" i="18" s="1"/>
  <c r="AJ79" i="18"/>
  <c r="AI79" i="18" s="1"/>
  <c r="AJ80" i="18"/>
  <c r="AH80" i="18" s="1"/>
  <c r="AJ81" i="18"/>
  <c r="AH81" i="18" s="1"/>
  <c r="AJ82" i="18"/>
  <c r="AH82" i="18" s="1"/>
  <c r="AJ83" i="18"/>
  <c r="AH83" i="18" s="1"/>
  <c r="AJ84" i="18"/>
  <c r="AH84" i="18" s="1"/>
  <c r="AJ85" i="18"/>
  <c r="AI85" i="18" s="1"/>
  <c r="AJ86" i="18"/>
  <c r="AI86" i="18" s="1"/>
  <c r="AJ87" i="18"/>
  <c r="AI87" i="18" s="1"/>
  <c r="AJ88" i="18"/>
  <c r="AH88" i="18" s="1"/>
  <c r="AJ89" i="18"/>
  <c r="AH89" i="18" s="1"/>
  <c r="AJ90" i="18"/>
  <c r="AH90" i="18" s="1"/>
  <c r="AJ91" i="18"/>
  <c r="AI91" i="18" s="1"/>
  <c r="AJ92" i="18"/>
  <c r="AH92" i="18" s="1"/>
  <c r="AJ93" i="18"/>
  <c r="AH93" i="18" s="1"/>
  <c r="AJ94" i="18"/>
  <c r="AI94" i="18" s="1"/>
  <c r="AJ95" i="18"/>
  <c r="AI95" i="18" s="1"/>
  <c r="AJ96" i="18"/>
  <c r="AH96" i="18" s="1"/>
  <c r="AJ97" i="18"/>
  <c r="AH97" i="18" s="1"/>
  <c r="AJ98" i="18"/>
  <c r="AH98" i="18" s="1"/>
  <c r="AJ99" i="18"/>
  <c r="AH99" i="18" s="1"/>
  <c r="AJ100" i="18"/>
  <c r="AH100" i="18" s="1"/>
  <c r="AJ101" i="18"/>
  <c r="AH101" i="18" s="1"/>
  <c r="AJ102" i="18"/>
  <c r="AI102" i="18" s="1"/>
  <c r="AJ103" i="18"/>
  <c r="AI103" i="18" s="1"/>
  <c r="AJ104" i="18"/>
  <c r="AH104" i="18" s="1"/>
  <c r="AJ105" i="18"/>
  <c r="AH105" i="18" s="1"/>
  <c r="AJ106" i="18"/>
  <c r="AH106" i="18" s="1"/>
  <c r="AJ107" i="18"/>
  <c r="AH107" i="18" s="1"/>
  <c r="AJ108" i="18"/>
  <c r="AI108" i="18" s="1"/>
  <c r="AJ109" i="18"/>
  <c r="AH109" i="18" s="1"/>
  <c r="AJ110" i="18"/>
  <c r="AI110" i="18" s="1"/>
  <c r="AJ111" i="18"/>
  <c r="AI111" i="18" s="1"/>
  <c r="AJ112" i="18"/>
  <c r="AI112" i="18" s="1"/>
  <c r="AJ113" i="18"/>
  <c r="AH113" i="18" s="1"/>
  <c r="AJ114" i="18"/>
  <c r="AH114" i="18" s="1"/>
  <c r="AJ115" i="18"/>
  <c r="AI115" i="18" s="1"/>
  <c r="AJ116" i="18"/>
  <c r="AH116" i="18" s="1"/>
  <c r="AJ117" i="18"/>
  <c r="AH117" i="18" s="1"/>
  <c r="AJ118" i="18"/>
  <c r="AI118" i="18" s="1"/>
  <c r="AJ119" i="18"/>
  <c r="AI119" i="18" s="1"/>
  <c r="AJ120" i="18"/>
  <c r="AI120" i="18" s="1"/>
  <c r="AJ121" i="18"/>
  <c r="AH121" i="18" s="1"/>
  <c r="AJ122" i="18"/>
  <c r="AH122" i="18" s="1"/>
  <c r="AJ123" i="18"/>
  <c r="AI123" i="18" s="1"/>
  <c r="AJ124" i="18"/>
  <c r="AI124" i="18" s="1"/>
  <c r="AJ125" i="18"/>
  <c r="AH125" i="18" s="1"/>
  <c r="AJ126" i="18"/>
  <c r="AI126" i="18" s="1"/>
  <c r="AJ127" i="18"/>
  <c r="AI127" i="18" s="1"/>
  <c r="AJ128" i="18"/>
  <c r="AI128" i="18" s="1"/>
  <c r="AJ129" i="18"/>
  <c r="AH129" i="18" s="1"/>
  <c r="AJ130" i="18"/>
  <c r="AH130" i="18" s="1"/>
  <c r="AJ131" i="18"/>
  <c r="AH131" i="18" s="1"/>
  <c r="AJ132" i="18"/>
  <c r="AI132" i="18" s="1"/>
  <c r="AJ133" i="18"/>
  <c r="AI133" i="18" s="1"/>
  <c r="AJ134" i="18"/>
  <c r="AI134" i="18" s="1"/>
  <c r="AJ135" i="18"/>
  <c r="AI135" i="18" s="1"/>
  <c r="AJ136" i="18"/>
  <c r="AH136" i="18" s="1"/>
  <c r="AJ137" i="18"/>
  <c r="AH137" i="18" s="1"/>
  <c r="AJ138" i="18"/>
  <c r="AH138" i="18" s="1"/>
  <c r="AJ139" i="18"/>
  <c r="AH139" i="18" s="1"/>
  <c r="AJ140" i="18"/>
  <c r="AH140" i="18" s="1"/>
  <c r="AJ141" i="18"/>
  <c r="AI141" i="18" s="1"/>
  <c r="AJ142" i="18"/>
  <c r="AH142" i="18" s="1"/>
  <c r="AJ143" i="18"/>
  <c r="AI143" i="18" s="1"/>
  <c r="AJ144" i="18"/>
  <c r="AH144" i="18" s="1"/>
  <c r="AJ145" i="18"/>
  <c r="AH145" i="18" s="1"/>
  <c r="AJ146" i="18"/>
  <c r="AH146" i="18" s="1"/>
  <c r="AJ147" i="18"/>
  <c r="AH147" i="18" s="1"/>
  <c r="AJ148" i="18"/>
  <c r="AH148" i="18" s="1"/>
  <c r="AJ149" i="18"/>
  <c r="AI149" i="18" s="1"/>
  <c r="AJ150" i="18"/>
  <c r="AI150" i="18" s="1"/>
  <c r="AJ151" i="18"/>
  <c r="AH151" i="18" s="1"/>
  <c r="AJ152" i="18"/>
  <c r="AH152" i="18" s="1"/>
  <c r="AJ153" i="18"/>
  <c r="AH153" i="18" s="1"/>
  <c r="AJ154" i="18"/>
  <c r="AH154" i="18" s="1"/>
  <c r="AJ155" i="18"/>
  <c r="AH155" i="18" s="1"/>
  <c r="AJ156" i="18"/>
  <c r="AI156" i="18" s="1"/>
  <c r="AJ157" i="18"/>
  <c r="AH157" i="18" s="1"/>
  <c r="AJ158" i="18"/>
  <c r="AI158" i="18" s="1"/>
  <c r="AJ159" i="18"/>
  <c r="AH159" i="18" s="1"/>
  <c r="AJ160" i="18"/>
  <c r="AI160" i="18" s="1"/>
  <c r="AJ161" i="18"/>
  <c r="AH161" i="18" s="1"/>
  <c r="AJ162" i="18"/>
  <c r="AH162" i="18" s="1"/>
  <c r="AJ163" i="18"/>
  <c r="AH163" i="18" s="1"/>
  <c r="AJ164" i="18"/>
  <c r="AH164" i="18" s="1"/>
  <c r="AJ165" i="18"/>
  <c r="AI165" i="18" s="1"/>
  <c r="AJ166" i="18"/>
  <c r="AI166" i="18" s="1"/>
  <c r="AJ167" i="18"/>
  <c r="AH167" i="18" s="1"/>
  <c r="AJ168" i="18"/>
  <c r="AH168" i="18" s="1"/>
  <c r="AJ169" i="18"/>
  <c r="AH169" i="18" s="1"/>
  <c r="AJ170" i="18"/>
  <c r="AH170" i="18" s="1"/>
  <c r="AJ171" i="18"/>
  <c r="AH171" i="18" s="1"/>
  <c r="AJ172" i="18"/>
  <c r="AI172" i="18" s="1"/>
  <c r="AJ173" i="18"/>
  <c r="AI173" i="18" s="1"/>
  <c r="AJ174" i="18"/>
  <c r="AI174" i="18" s="1"/>
  <c r="AJ175" i="18"/>
  <c r="AH175" i="18" s="1"/>
  <c r="AJ176" i="18"/>
  <c r="AH176" i="18" s="1"/>
  <c r="AJ177" i="18"/>
  <c r="AH177" i="18" s="1"/>
  <c r="AJ178" i="18"/>
  <c r="AH178" i="18" s="1"/>
  <c r="AJ179" i="18"/>
  <c r="AH179" i="18" s="1"/>
  <c r="AJ180" i="18"/>
  <c r="AH180" i="18" s="1"/>
  <c r="AJ181" i="18"/>
  <c r="AH181" i="18" s="1"/>
  <c r="AJ182" i="18"/>
  <c r="AI182" i="18" s="1"/>
  <c r="AJ183" i="18"/>
  <c r="AI183" i="18" s="1"/>
  <c r="AJ184" i="18"/>
  <c r="AH184" i="18" s="1"/>
  <c r="AJ185" i="18"/>
  <c r="AH185" i="18" s="1"/>
  <c r="AJ186" i="18"/>
  <c r="AH186" i="18" s="1"/>
  <c r="AJ187" i="18"/>
  <c r="AI187" i="18" s="1"/>
  <c r="AJ188" i="18"/>
  <c r="AI188" i="18" s="1"/>
  <c r="AJ189" i="18"/>
  <c r="AI189" i="18" s="1"/>
  <c r="AJ190" i="18"/>
  <c r="AI190" i="18" s="1"/>
  <c r="AJ191" i="18"/>
  <c r="AH191" i="18" s="1"/>
  <c r="AJ192" i="18"/>
  <c r="AH192" i="18" s="1"/>
  <c r="AJ193" i="18"/>
  <c r="AH193" i="18" s="1"/>
  <c r="AJ194" i="18"/>
  <c r="AH194" i="18" s="1"/>
  <c r="AJ195" i="18"/>
  <c r="AH195" i="18" s="1"/>
  <c r="AJ196" i="18"/>
  <c r="AH196" i="18" s="1"/>
  <c r="AJ197" i="18"/>
  <c r="AI197" i="18" s="1"/>
  <c r="AJ198" i="18"/>
  <c r="AI198" i="18" s="1"/>
  <c r="AJ199" i="18"/>
  <c r="AH199" i="18" s="1"/>
  <c r="AJ200" i="18"/>
  <c r="AH200" i="18" s="1"/>
  <c r="AJ201" i="18"/>
  <c r="AH201" i="18" s="1"/>
  <c r="AJ202" i="18"/>
  <c r="AI202" i="18" s="1"/>
  <c r="AJ203" i="18"/>
  <c r="AH203" i="18" s="1"/>
  <c r="AJ204" i="18"/>
  <c r="AI204" i="18" s="1"/>
  <c r="AJ205" i="18"/>
  <c r="AI205" i="18" s="1"/>
  <c r="AJ206" i="18"/>
  <c r="AI206" i="18" s="1"/>
  <c r="AJ207" i="18"/>
  <c r="AI207" i="18" s="1"/>
  <c r="AJ208" i="18"/>
  <c r="AH208" i="18" s="1"/>
  <c r="AJ209" i="18"/>
  <c r="AH209" i="18" s="1"/>
  <c r="AJ210" i="18"/>
  <c r="AI210" i="18" s="1"/>
  <c r="AJ211" i="18"/>
  <c r="AH211" i="18" s="1"/>
  <c r="AJ212" i="18"/>
  <c r="AH212" i="18" s="1"/>
  <c r="AJ213" i="18"/>
  <c r="AI213" i="18" s="1"/>
  <c r="AJ214" i="18"/>
  <c r="AH214" i="18" s="1"/>
  <c r="AJ215" i="18"/>
  <c r="AI215" i="18" s="1"/>
  <c r="AJ216" i="18"/>
  <c r="AI216" i="18" s="1"/>
  <c r="AJ217" i="18"/>
  <c r="AH217" i="18" s="1"/>
  <c r="AJ218" i="18"/>
  <c r="AH218" i="18" s="1"/>
  <c r="AJ219" i="18"/>
  <c r="AH219" i="18" s="1"/>
  <c r="AJ220" i="18"/>
  <c r="AH220" i="18" s="1"/>
  <c r="AJ221" i="18"/>
  <c r="AH221" i="18" s="1"/>
  <c r="AJ222" i="18"/>
  <c r="AH222" i="18" s="1"/>
  <c r="AJ223" i="18"/>
  <c r="AI223" i="18" s="1"/>
  <c r="AJ224" i="18"/>
  <c r="AI224" i="18" s="1"/>
  <c r="AJ225" i="18"/>
  <c r="AH225" i="18" s="1"/>
  <c r="AJ226" i="18"/>
  <c r="AI226" i="18" s="1"/>
  <c r="AJ227" i="18"/>
  <c r="AH227" i="18" s="1"/>
  <c r="AJ228" i="18"/>
  <c r="AI228" i="18" s="1"/>
  <c r="AJ229" i="18"/>
  <c r="AH229" i="18" s="1"/>
  <c r="AJ230" i="18"/>
  <c r="AI230" i="18" s="1"/>
  <c r="AJ231" i="18"/>
  <c r="AH231" i="18" s="1"/>
  <c r="AJ232" i="18"/>
  <c r="AH232" i="18" s="1"/>
  <c r="AJ33" i="18"/>
  <c r="AI33" i="18" s="1"/>
  <c r="AF33" i="18"/>
  <c r="F12" i="18"/>
  <c r="AQ106" i="18" l="1"/>
  <c r="AS215" i="18"/>
  <c r="AQ94" i="18"/>
  <c r="AH91" i="18"/>
  <c r="AS216" i="18"/>
  <c r="AQ186" i="18"/>
  <c r="AQ74" i="18"/>
  <c r="AH115" i="18"/>
  <c r="AI104" i="18"/>
  <c r="AI88" i="18"/>
  <c r="AR66" i="18"/>
  <c r="AH160" i="18"/>
  <c r="AI99" i="18"/>
  <c r="AH48" i="18"/>
  <c r="AP56" i="18"/>
  <c r="AQ202" i="18"/>
  <c r="AI203" i="18"/>
  <c r="AI192" i="18"/>
  <c r="AI139" i="18"/>
  <c r="AI92" i="18"/>
  <c r="AH40" i="18"/>
  <c r="AR88" i="18"/>
  <c r="AP88" i="18"/>
  <c r="AI211" i="18"/>
  <c r="AP128" i="18"/>
  <c r="AI34" i="18"/>
  <c r="AP76" i="18"/>
  <c r="AP44" i="18"/>
  <c r="AQ119" i="18"/>
  <c r="AI162" i="18"/>
  <c r="AH112" i="18"/>
  <c r="AP160" i="18"/>
  <c r="AP104" i="18"/>
  <c r="AP72" i="18"/>
  <c r="AP40" i="18"/>
  <c r="AS208" i="18"/>
  <c r="AR192" i="18"/>
  <c r="AQ138" i="18"/>
  <c r="AR100" i="18"/>
  <c r="AR72" i="18"/>
  <c r="AR60" i="18"/>
  <c r="AQ46" i="18"/>
  <c r="AQ34" i="18"/>
  <c r="AR44" i="18"/>
  <c r="AP152" i="18"/>
  <c r="AP68" i="18"/>
  <c r="AP36" i="18"/>
  <c r="AS207" i="18"/>
  <c r="AS190" i="18"/>
  <c r="AR154" i="18"/>
  <c r="AQ111" i="18"/>
  <c r="AR98" i="18"/>
  <c r="AQ87" i="18"/>
  <c r="AQ58" i="18"/>
  <c r="AI98" i="18"/>
  <c r="AH70" i="18"/>
  <c r="AH43" i="18"/>
  <c r="AI38" i="18"/>
  <c r="AP224" i="18"/>
  <c r="AP144" i="18"/>
  <c r="AS232" i="18"/>
  <c r="AS218" i="18"/>
  <c r="AQ170" i="18"/>
  <c r="AQ154" i="18"/>
  <c r="AQ110" i="18"/>
  <c r="AR84" i="18"/>
  <c r="AQ71" i="18"/>
  <c r="AR56" i="18"/>
  <c r="AQ42" i="18"/>
  <c r="AP92" i="18"/>
  <c r="AP60" i="18"/>
  <c r="AS231" i="18"/>
  <c r="AR186" i="18"/>
  <c r="AR108" i="18"/>
  <c r="AQ95" i="18"/>
  <c r="AR40" i="18"/>
  <c r="AR128" i="18"/>
  <c r="AQ79" i="18"/>
  <c r="AQ55" i="18"/>
  <c r="AI214" i="18"/>
  <c r="AI68" i="18"/>
  <c r="AP192" i="18"/>
  <c r="AP52" i="18"/>
  <c r="AR184" i="18"/>
  <c r="AS126" i="18"/>
  <c r="AR104" i="18"/>
  <c r="AR92" i="18"/>
  <c r="AQ78" i="18"/>
  <c r="AQ39" i="18"/>
  <c r="AH187" i="18"/>
  <c r="AH120" i="18"/>
  <c r="AI60" i="18"/>
  <c r="AI46" i="18"/>
  <c r="AP176" i="18"/>
  <c r="AR160" i="18"/>
  <c r="AQ122" i="18"/>
  <c r="AQ90" i="18"/>
  <c r="AR76" i="18"/>
  <c r="AQ63" i="18"/>
  <c r="AP108" i="18"/>
  <c r="AS223" i="18"/>
  <c r="AQ103" i="18"/>
  <c r="AQ47" i="18"/>
  <c r="K33" i="25"/>
  <c r="M32" i="25"/>
  <c r="N32" i="25" s="1"/>
  <c r="O32" i="25" s="1"/>
  <c r="P32" i="25" s="1"/>
  <c r="AR209" i="18"/>
  <c r="AT209" i="18"/>
  <c r="AP209" i="18"/>
  <c r="AQ209" i="18"/>
  <c r="AS209" i="18"/>
  <c r="AR201" i="18"/>
  <c r="AS201" i="18"/>
  <c r="AT201" i="18"/>
  <c r="AQ201" i="18"/>
  <c r="AP201" i="18"/>
  <c r="AQ226" i="18"/>
  <c r="AR226" i="18"/>
  <c r="AP226" i="18"/>
  <c r="AS226" i="18"/>
  <c r="AT226" i="18"/>
  <c r="AR225" i="18"/>
  <c r="AT225" i="18"/>
  <c r="AP225" i="18"/>
  <c r="AQ225" i="18"/>
  <c r="AS225" i="18"/>
  <c r="AR217" i="18"/>
  <c r="AT217" i="18"/>
  <c r="AQ217" i="18"/>
  <c r="AS217" i="18"/>
  <c r="AP217" i="18"/>
  <c r="AR197" i="18"/>
  <c r="AS197" i="18"/>
  <c r="AT197" i="18"/>
  <c r="AQ197" i="18"/>
  <c r="AP197" i="18"/>
  <c r="AR157" i="18"/>
  <c r="AS157" i="18"/>
  <c r="AT157" i="18"/>
  <c r="AP157" i="18"/>
  <c r="AR117" i="18"/>
  <c r="AS117" i="18"/>
  <c r="AT117" i="18"/>
  <c r="AQ117" i="18"/>
  <c r="AP117" i="18"/>
  <c r="AR77" i="18"/>
  <c r="AS77" i="18"/>
  <c r="AT77" i="18"/>
  <c r="AP77" i="18"/>
  <c r="AR45" i="18"/>
  <c r="AS45" i="18"/>
  <c r="AT45" i="18"/>
  <c r="AP45" i="18"/>
  <c r="AH126" i="18"/>
  <c r="AI90" i="18"/>
  <c r="AQ220" i="18"/>
  <c r="AR220" i="18"/>
  <c r="AQ188" i="18"/>
  <c r="AR188" i="18"/>
  <c r="AS188" i="18"/>
  <c r="AQ172" i="18"/>
  <c r="AR172" i="18"/>
  <c r="AS172" i="18"/>
  <c r="AS116" i="18"/>
  <c r="AT116" i="18"/>
  <c r="AQ116" i="18"/>
  <c r="AP220" i="18"/>
  <c r="AP172" i="18"/>
  <c r="AT196" i="18"/>
  <c r="AT164" i="18"/>
  <c r="AT132" i="18"/>
  <c r="AI155" i="18"/>
  <c r="AI142" i="18"/>
  <c r="AI138" i="18"/>
  <c r="AI107" i="18"/>
  <c r="AI75" i="18"/>
  <c r="AH64" i="18"/>
  <c r="AI58" i="18"/>
  <c r="AR227" i="18"/>
  <c r="AP227" i="18"/>
  <c r="AT227" i="18"/>
  <c r="AR219" i="18"/>
  <c r="AP219" i="18"/>
  <c r="AT219" i="18"/>
  <c r="AR211" i="18"/>
  <c r="AP211" i="18"/>
  <c r="AT211" i="18"/>
  <c r="AR203" i="18"/>
  <c r="AT203" i="18"/>
  <c r="AP203" i="18"/>
  <c r="AS203" i="18"/>
  <c r="AR195" i="18"/>
  <c r="AS195" i="18"/>
  <c r="AT195" i="18"/>
  <c r="AP195" i="18"/>
  <c r="AR187" i="18"/>
  <c r="AS187" i="18"/>
  <c r="AT187" i="18"/>
  <c r="AP187" i="18"/>
  <c r="AR179" i="18"/>
  <c r="AS179" i="18"/>
  <c r="AT179" i="18"/>
  <c r="AP179" i="18"/>
  <c r="AR171" i="18"/>
  <c r="AS171" i="18"/>
  <c r="AT171" i="18"/>
  <c r="AP171" i="18"/>
  <c r="AR163" i="18"/>
  <c r="AS163" i="18"/>
  <c r="AT163" i="18"/>
  <c r="AP163" i="18"/>
  <c r="AR155" i="18"/>
  <c r="AS155" i="18"/>
  <c r="AT155" i="18"/>
  <c r="AP155" i="18"/>
  <c r="AR147" i="18"/>
  <c r="AS147" i="18"/>
  <c r="AT147" i="18"/>
  <c r="AP147" i="18"/>
  <c r="AR139" i="18"/>
  <c r="AS139" i="18"/>
  <c r="AT139" i="18"/>
  <c r="AP139" i="18"/>
  <c r="AR131" i="18"/>
  <c r="AS131" i="18"/>
  <c r="AT131" i="18"/>
  <c r="AP131" i="18"/>
  <c r="AR123" i="18"/>
  <c r="AS123" i="18"/>
  <c r="AT123" i="18"/>
  <c r="AP123" i="18"/>
  <c r="AQ123" i="18"/>
  <c r="AR115" i="18"/>
  <c r="AS115" i="18"/>
  <c r="AT115" i="18"/>
  <c r="AP115" i="18"/>
  <c r="AR107" i="18"/>
  <c r="AS107" i="18"/>
  <c r="AT107" i="18"/>
  <c r="AP107" i="18"/>
  <c r="AQ107" i="18"/>
  <c r="AR99" i="18"/>
  <c r="AS99" i="18"/>
  <c r="AT99" i="18"/>
  <c r="AP99" i="18"/>
  <c r="AR91" i="18"/>
  <c r="AS91" i="18"/>
  <c r="AT91" i="18"/>
  <c r="AP91" i="18"/>
  <c r="AQ91" i="18"/>
  <c r="AR83" i="18"/>
  <c r="AS83" i="18"/>
  <c r="AT83" i="18"/>
  <c r="AP83" i="18"/>
  <c r="AR75" i="18"/>
  <c r="AS75" i="18"/>
  <c r="AT75" i="18"/>
  <c r="AP75" i="18"/>
  <c r="AQ75" i="18"/>
  <c r="AR67" i="18"/>
  <c r="AS67" i="18"/>
  <c r="AT67" i="18"/>
  <c r="AP67" i="18"/>
  <c r="AR59" i="18"/>
  <c r="AS59" i="18"/>
  <c r="AT59" i="18"/>
  <c r="AP59" i="18"/>
  <c r="AQ59" i="18"/>
  <c r="AR51" i="18"/>
  <c r="AS51" i="18"/>
  <c r="AT51" i="18"/>
  <c r="AP51" i="18"/>
  <c r="AR43" i="18"/>
  <c r="AS43" i="18"/>
  <c r="AT43" i="18"/>
  <c r="AP43" i="18"/>
  <c r="AQ43" i="18"/>
  <c r="AR35" i="18"/>
  <c r="AS35" i="18"/>
  <c r="AT35" i="18"/>
  <c r="AP35" i="18"/>
  <c r="AP202" i="18"/>
  <c r="AP186" i="18"/>
  <c r="AP170" i="18"/>
  <c r="AP154" i="18"/>
  <c r="AP138" i="18"/>
  <c r="AQ227" i="18"/>
  <c r="AQ219" i="18"/>
  <c r="AQ211" i="18"/>
  <c r="AS202" i="18"/>
  <c r="AR196" i="18"/>
  <c r="AT176" i="18"/>
  <c r="AS170" i="18"/>
  <c r="AR164" i="18"/>
  <c r="AT144" i="18"/>
  <c r="AS138" i="18"/>
  <c r="AR132" i="18"/>
  <c r="AQ115" i="18"/>
  <c r="AQ83" i="18"/>
  <c r="AQ51" i="18"/>
  <c r="AR205" i="18"/>
  <c r="AT205" i="18"/>
  <c r="AP205" i="18"/>
  <c r="AR173" i="18"/>
  <c r="AS173" i="18"/>
  <c r="AT173" i="18"/>
  <c r="AP173" i="18"/>
  <c r="AR133" i="18"/>
  <c r="AS133" i="18"/>
  <c r="AT133" i="18"/>
  <c r="AQ133" i="18"/>
  <c r="AP133" i="18"/>
  <c r="AR93" i="18"/>
  <c r="AS93" i="18"/>
  <c r="AT93" i="18"/>
  <c r="AP93" i="18"/>
  <c r="AR61" i="18"/>
  <c r="AS61" i="18"/>
  <c r="AT61" i="18"/>
  <c r="AP61" i="18"/>
  <c r="AI194" i="18"/>
  <c r="AH94" i="18"/>
  <c r="AQ228" i="18"/>
  <c r="AR228" i="18"/>
  <c r="AQ212" i="18"/>
  <c r="AR212" i="18"/>
  <c r="AQ204" i="18"/>
  <c r="AR204" i="18"/>
  <c r="AQ156" i="18"/>
  <c r="AR156" i="18"/>
  <c r="AS156" i="18"/>
  <c r="AQ140" i="18"/>
  <c r="AR140" i="18"/>
  <c r="AS140" i="18"/>
  <c r="AS124" i="18"/>
  <c r="AT124" i="18"/>
  <c r="AQ124" i="18"/>
  <c r="AP204" i="18"/>
  <c r="AP188" i="18"/>
  <c r="AP156" i="18"/>
  <c r="AP140" i="18"/>
  <c r="AP124" i="18"/>
  <c r="AR116" i="18"/>
  <c r="AH174" i="18"/>
  <c r="AI131" i="18"/>
  <c r="AH118" i="18"/>
  <c r="AH102" i="18"/>
  <c r="AI52" i="18"/>
  <c r="AQ218" i="18"/>
  <c r="AR218" i="18"/>
  <c r="AQ210" i="18"/>
  <c r="AR210" i="18"/>
  <c r="AR194" i="18"/>
  <c r="AS194" i="18"/>
  <c r="AT194" i="18"/>
  <c r="AR178" i="18"/>
  <c r="AS178" i="18"/>
  <c r="AT178" i="18"/>
  <c r="AR162" i="18"/>
  <c r="AS162" i="18"/>
  <c r="AT162" i="18"/>
  <c r="AR146" i="18"/>
  <c r="AS146" i="18"/>
  <c r="AT146" i="18"/>
  <c r="AR130" i="18"/>
  <c r="AS130" i="18"/>
  <c r="AT130" i="18"/>
  <c r="AS122" i="18"/>
  <c r="AT122" i="18"/>
  <c r="AR122" i="18"/>
  <c r="AS114" i="18"/>
  <c r="AT114" i="18"/>
  <c r="AS106" i="18"/>
  <c r="AT106" i="18"/>
  <c r="AR106" i="18"/>
  <c r="AS98" i="18"/>
  <c r="AT98" i="18"/>
  <c r="AS90" i="18"/>
  <c r="AT90" i="18"/>
  <c r="AR90" i="18"/>
  <c r="AS82" i="18"/>
  <c r="AT82" i="18"/>
  <c r="AS74" i="18"/>
  <c r="AT74" i="18"/>
  <c r="AR74" i="18"/>
  <c r="AS66" i="18"/>
  <c r="AT66" i="18"/>
  <c r="AS58" i="18"/>
  <c r="AT58" i="18"/>
  <c r="AR58" i="18"/>
  <c r="AS50" i="18"/>
  <c r="AT50" i="18"/>
  <c r="AS42" i="18"/>
  <c r="AT42" i="18"/>
  <c r="AR42" i="18"/>
  <c r="AS34" i="18"/>
  <c r="AT34" i="18"/>
  <c r="AT230" i="18"/>
  <c r="AT222" i="18"/>
  <c r="AT218" i="18"/>
  <c r="AT214" i="18"/>
  <c r="AT210" i="18"/>
  <c r="AT206" i="18"/>
  <c r="AR202" i="18"/>
  <c r="AQ196" i="18"/>
  <c r="AT182" i="18"/>
  <c r="AS176" i="18"/>
  <c r="AR170" i="18"/>
  <c r="AQ164" i="18"/>
  <c r="AQ157" i="18"/>
  <c r="AT150" i="18"/>
  <c r="AS144" i="18"/>
  <c r="AR138" i="18"/>
  <c r="AQ132" i="18"/>
  <c r="AR114" i="18"/>
  <c r="AQ93" i="18"/>
  <c r="AR82" i="18"/>
  <c r="AQ61" i="18"/>
  <c r="AR50" i="18"/>
  <c r="AR229" i="18"/>
  <c r="AT229" i="18"/>
  <c r="AP229" i="18"/>
  <c r="AR181" i="18"/>
  <c r="AS181" i="18"/>
  <c r="AT181" i="18"/>
  <c r="AQ181" i="18"/>
  <c r="AP181" i="18"/>
  <c r="AR125" i="18"/>
  <c r="AS125" i="18"/>
  <c r="AT125" i="18"/>
  <c r="AP125" i="18"/>
  <c r="AR85" i="18"/>
  <c r="AS85" i="18"/>
  <c r="AT85" i="18"/>
  <c r="AQ85" i="18"/>
  <c r="AP85" i="18"/>
  <c r="AR37" i="18"/>
  <c r="AS37" i="18"/>
  <c r="AT37" i="18"/>
  <c r="AQ37" i="18"/>
  <c r="AP37" i="18"/>
  <c r="AI208" i="18"/>
  <c r="AR177" i="18"/>
  <c r="AS177" i="18"/>
  <c r="AT177" i="18"/>
  <c r="AQ177" i="18"/>
  <c r="AR169" i="18"/>
  <c r="AS169" i="18"/>
  <c r="AT169" i="18"/>
  <c r="AQ169" i="18"/>
  <c r="AR161" i="18"/>
  <c r="AS161" i="18"/>
  <c r="AT161" i="18"/>
  <c r="AQ161" i="18"/>
  <c r="AR153" i="18"/>
  <c r="AS153" i="18"/>
  <c r="AT153" i="18"/>
  <c r="AQ153" i="18"/>
  <c r="AR145" i="18"/>
  <c r="AS145" i="18"/>
  <c r="AT145" i="18"/>
  <c r="AQ145" i="18"/>
  <c r="AR137" i="18"/>
  <c r="AS137" i="18"/>
  <c r="AT137" i="18"/>
  <c r="AQ137" i="18"/>
  <c r="AR129" i="18"/>
  <c r="AS129" i="18"/>
  <c r="AT129" i="18"/>
  <c r="AQ129" i="18"/>
  <c r="AR121" i="18"/>
  <c r="AS121" i="18"/>
  <c r="AT121" i="18"/>
  <c r="AQ121" i="18"/>
  <c r="AR113" i="18"/>
  <c r="AS113" i="18"/>
  <c r="AT113" i="18"/>
  <c r="AQ113" i="18"/>
  <c r="AR105" i="18"/>
  <c r="AS105" i="18"/>
  <c r="AT105" i="18"/>
  <c r="AQ105" i="18"/>
  <c r="AR97" i="18"/>
  <c r="AS97" i="18"/>
  <c r="AT97" i="18"/>
  <c r="AQ97" i="18"/>
  <c r="AR89" i="18"/>
  <c r="AS89" i="18"/>
  <c r="AT89" i="18"/>
  <c r="AQ89" i="18"/>
  <c r="AR81" i="18"/>
  <c r="AS81" i="18"/>
  <c r="AT81" i="18"/>
  <c r="AQ81" i="18"/>
  <c r="AR73" i="18"/>
  <c r="AS73" i="18"/>
  <c r="AT73" i="18"/>
  <c r="AQ73" i="18"/>
  <c r="AR65" i="18"/>
  <c r="AS65" i="18"/>
  <c r="AT65" i="18"/>
  <c r="AQ65" i="18"/>
  <c r="AR57" i="18"/>
  <c r="AS57" i="18"/>
  <c r="AT57" i="18"/>
  <c r="AQ57" i="18"/>
  <c r="AR49" i="18"/>
  <c r="AS49" i="18"/>
  <c r="AT49" i="18"/>
  <c r="AQ49" i="18"/>
  <c r="AR41" i="18"/>
  <c r="AS41" i="18"/>
  <c r="AT41" i="18"/>
  <c r="AQ41" i="18"/>
  <c r="AT188" i="18"/>
  <c r="AR176" i="18"/>
  <c r="AT156" i="18"/>
  <c r="AR144" i="18"/>
  <c r="AR124" i="18"/>
  <c r="AR221" i="18"/>
  <c r="AT221" i="18"/>
  <c r="AP221" i="18"/>
  <c r="AR189" i="18"/>
  <c r="AS189" i="18"/>
  <c r="AT189" i="18"/>
  <c r="AP189" i="18"/>
  <c r="AR141" i="18"/>
  <c r="AS141" i="18"/>
  <c r="AT141" i="18"/>
  <c r="AP141" i="18"/>
  <c r="AR101" i="18"/>
  <c r="AS101" i="18"/>
  <c r="AT101" i="18"/>
  <c r="AQ101" i="18"/>
  <c r="AP101" i="18"/>
  <c r="AR53" i="18"/>
  <c r="AS53" i="18"/>
  <c r="AT53" i="18"/>
  <c r="AQ53" i="18"/>
  <c r="AP53" i="18"/>
  <c r="AR193" i="18"/>
  <c r="AS193" i="18"/>
  <c r="AT193" i="18"/>
  <c r="AQ193" i="18"/>
  <c r="AH216" i="18"/>
  <c r="AI154" i="18"/>
  <c r="AI56" i="18"/>
  <c r="AQ224" i="18"/>
  <c r="AR224" i="18"/>
  <c r="AQ208" i="18"/>
  <c r="AR208" i="18"/>
  <c r="AQ200" i="18"/>
  <c r="AS200" i="18"/>
  <c r="AT200" i="18"/>
  <c r="AQ168" i="18"/>
  <c r="AS168" i="18"/>
  <c r="AT168" i="18"/>
  <c r="AQ152" i="18"/>
  <c r="AS152" i="18"/>
  <c r="AT152" i="18"/>
  <c r="AQ136" i="18"/>
  <c r="AS136" i="18"/>
  <c r="AT136" i="18"/>
  <c r="AS120" i="18"/>
  <c r="AT120" i="18"/>
  <c r="AP228" i="18"/>
  <c r="AP212" i="18"/>
  <c r="AP196" i="18"/>
  <c r="AP180" i="18"/>
  <c r="AP164" i="18"/>
  <c r="AP148" i="18"/>
  <c r="AP132" i="18"/>
  <c r="AP116" i="18"/>
  <c r="AS229" i="18"/>
  <c r="AS221" i="18"/>
  <c r="AS205" i="18"/>
  <c r="AR200" i="18"/>
  <c r="AT180" i="18"/>
  <c r="AS174" i="18"/>
  <c r="AR168" i="18"/>
  <c r="AT148" i="18"/>
  <c r="AS142" i="18"/>
  <c r="AR136" i="18"/>
  <c r="AR213" i="18"/>
  <c r="AT213" i="18"/>
  <c r="AP213" i="18"/>
  <c r="AR165" i="18"/>
  <c r="AS165" i="18"/>
  <c r="AT165" i="18"/>
  <c r="AQ165" i="18"/>
  <c r="AP165" i="18"/>
  <c r="AR109" i="18"/>
  <c r="AS109" i="18"/>
  <c r="AT109" i="18"/>
  <c r="AP109" i="18"/>
  <c r="AR69" i="18"/>
  <c r="AS69" i="18"/>
  <c r="AT69" i="18"/>
  <c r="AQ69" i="18"/>
  <c r="AP69" i="18"/>
  <c r="AR185" i="18"/>
  <c r="AS185" i="18"/>
  <c r="AT185" i="18"/>
  <c r="AQ185" i="18"/>
  <c r="AH230" i="18"/>
  <c r="AI136" i="18"/>
  <c r="AI106" i="18"/>
  <c r="AQ232" i="18"/>
  <c r="AR232" i="18"/>
  <c r="AQ216" i="18"/>
  <c r="AR216" i="18"/>
  <c r="AQ184" i="18"/>
  <c r="AS184" i="18"/>
  <c r="AT184" i="18"/>
  <c r="AI222" i="18"/>
  <c r="AI186" i="18"/>
  <c r="AI100" i="18"/>
  <c r="AI96" i="18"/>
  <c r="AI66" i="18"/>
  <c r="AR231" i="18"/>
  <c r="AT231" i="18"/>
  <c r="AP231" i="18"/>
  <c r="AR223" i="18"/>
  <c r="AT223" i="18"/>
  <c r="AP223" i="18"/>
  <c r="AR215" i="18"/>
  <c r="AT215" i="18"/>
  <c r="AP215" i="18"/>
  <c r="AR207" i="18"/>
  <c r="AT207" i="18"/>
  <c r="AP207" i="18"/>
  <c r="AR199" i="18"/>
  <c r="AS199" i="18"/>
  <c r="AT199" i="18"/>
  <c r="AP199" i="18"/>
  <c r="AR191" i="18"/>
  <c r="AS191" i="18"/>
  <c r="AT191" i="18"/>
  <c r="AQ191" i="18"/>
  <c r="AP191" i="18"/>
  <c r="AR183" i="18"/>
  <c r="AS183" i="18"/>
  <c r="AT183" i="18"/>
  <c r="AP183" i="18"/>
  <c r="AR175" i="18"/>
  <c r="AS175" i="18"/>
  <c r="AT175" i="18"/>
  <c r="AQ175" i="18"/>
  <c r="AP175" i="18"/>
  <c r="AR167" i="18"/>
  <c r="AS167" i="18"/>
  <c r="AT167" i="18"/>
  <c r="AP167" i="18"/>
  <c r="AR159" i="18"/>
  <c r="AS159" i="18"/>
  <c r="AT159" i="18"/>
  <c r="AQ159" i="18"/>
  <c r="AP159" i="18"/>
  <c r="AR151" i="18"/>
  <c r="AS151" i="18"/>
  <c r="AT151" i="18"/>
  <c r="AP151" i="18"/>
  <c r="AR143" i="18"/>
  <c r="AS143" i="18"/>
  <c r="AT143" i="18"/>
  <c r="AQ143" i="18"/>
  <c r="AP143" i="18"/>
  <c r="AR135" i="18"/>
  <c r="AS135" i="18"/>
  <c r="AT135" i="18"/>
  <c r="AP135" i="18"/>
  <c r="AR127" i="18"/>
  <c r="AS127" i="18"/>
  <c r="AT127" i="18"/>
  <c r="AQ127" i="18"/>
  <c r="AP127" i="18"/>
  <c r="AP210" i="18"/>
  <c r="AP194" i="18"/>
  <c r="AP178" i="18"/>
  <c r="AP162" i="18"/>
  <c r="AP146" i="18"/>
  <c r="AP130" i="18"/>
  <c r="AP114" i="18"/>
  <c r="AP98" i="18"/>
  <c r="AP82" i="18"/>
  <c r="AP66" i="18"/>
  <c r="AP50" i="18"/>
  <c r="AP34" i="18"/>
  <c r="AQ229" i="18"/>
  <c r="AQ221" i="18"/>
  <c r="AQ213" i="18"/>
  <c r="AQ205" i="18"/>
  <c r="AQ199" i="18"/>
  <c r="AT192" i="18"/>
  <c r="AS186" i="18"/>
  <c r="AR180" i="18"/>
  <c r="AQ167" i="18"/>
  <c r="AT160" i="18"/>
  <c r="AS154" i="18"/>
  <c r="AR148" i="18"/>
  <c r="AQ135" i="18"/>
  <c r="AT128" i="18"/>
  <c r="AR120" i="18"/>
  <c r="AQ99" i="18"/>
  <c r="AQ67" i="18"/>
  <c r="AQ35" i="18"/>
  <c r="AR149" i="18"/>
  <c r="AS149" i="18"/>
  <c r="AT149" i="18"/>
  <c r="AQ149" i="18"/>
  <c r="AP149" i="18"/>
  <c r="AQ230" i="18"/>
  <c r="AP230" i="18"/>
  <c r="AR230" i="18"/>
  <c r="AQ222" i="18"/>
  <c r="AP222" i="18"/>
  <c r="AR222" i="18"/>
  <c r="AQ214" i="18"/>
  <c r="AP214" i="18"/>
  <c r="AR214" i="18"/>
  <c r="AQ206" i="18"/>
  <c r="AP206" i="18"/>
  <c r="AR206" i="18"/>
  <c r="AQ198" i="18"/>
  <c r="AP198" i="18"/>
  <c r="AR198" i="18"/>
  <c r="AR190" i="18"/>
  <c r="AT190" i="18"/>
  <c r="AP190" i="18"/>
  <c r="AQ182" i="18"/>
  <c r="AP182" i="18"/>
  <c r="AR182" i="18"/>
  <c r="AR174" i="18"/>
  <c r="AT174" i="18"/>
  <c r="AP174" i="18"/>
  <c r="AQ166" i="18"/>
  <c r="AP166" i="18"/>
  <c r="AR166" i="18"/>
  <c r="AR158" i="18"/>
  <c r="AT158" i="18"/>
  <c r="AP158" i="18"/>
  <c r="AQ150" i="18"/>
  <c r="AP150" i="18"/>
  <c r="AR150" i="18"/>
  <c r="AR142" i="18"/>
  <c r="AT142" i="18"/>
  <c r="AP142" i="18"/>
  <c r="AQ134" i="18"/>
  <c r="AP134" i="18"/>
  <c r="AR134" i="18"/>
  <c r="AR126" i="18"/>
  <c r="AT126" i="18"/>
  <c r="AP126" i="18"/>
  <c r="AP193" i="18"/>
  <c r="AP177" i="18"/>
  <c r="AP161" i="18"/>
  <c r="AP145" i="18"/>
  <c r="AP129" i="18"/>
  <c r="AP113" i="18"/>
  <c r="AP97" i="18"/>
  <c r="AP81" i="18"/>
  <c r="AP65" i="18"/>
  <c r="AP49" i="18"/>
  <c r="AT232" i="18"/>
  <c r="AT228" i="18"/>
  <c r="AT224" i="18"/>
  <c r="AT220" i="18"/>
  <c r="AT216" i="18"/>
  <c r="AT212" i="18"/>
  <c r="AT208" i="18"/>
  <c r="AT204" i="18"/>
  <c r="AT198" i="18"/>
  <c r="AS192" i="18"/>
  <c r="AQ180" i="18"/>
  <c r="AQ173" i="18"/>
  <c r="AT166" i="18"/>
  <c r="AS160" i="18"/>
  <c r="AQ148" i="18"/>
  <c r="AQ141" i="18"/>
  <c r="AT134" i="18"/>
  <c r="AS128" i="18"/>
  <c r="AQ120" i="18"/>
  <c r="AQ109" i="18"/>
  <c r="AQ77" i="18"/>
  <c r="AQ45" i="18"/>
  <c r="AS112" i="18"/>
  <c r="AT112" i="18"/>
  <c r="AS104" i="18"/>
  <c r="AT104" i="18"/>
  <c r="AS96" i="18"/>
  <c r="AT96" i="18"/>
  <c r="AS88" i="18"/>
  <c r="AT88" i="18"/>
  <c r="AS80" i="18"/>
  <c r="AT80" i="18"/>
  <c r="AS72" i="18"/>
  <c r="AT72" i="18"/>
  <c r="AS64" i="18"/>
  <c r="AT64" i="18"/>
  <c r="AS56" i="18"/>
  <c r="AT56" i="18"/>
  <c r="AS48" i="18"/>
  <c r="AT48" i="18"/>
  <c r="AS40" i="18"/>
  <c r="AT40" i="18"/>
  <c r="AR118" i="18"/>
  <c r="AR102" i="18"/>
  <c r="AR86" i="18"/>
  <c r="AR70" i="18"/>
  <c r="AR54" i="18"/>
  <c r="AR38" i="18"/>
  <c r="AR119" i="18"/>
  <c r="AS119" i="18"/>
  <c r="AT119" i="18"/>
  <c r="AR111" i="18"/>
  <c r="AS111" i="18"/>
  <c r="AT111" i="18"/>
  <c r="AR103" i="18"/>
  <c r="AS103" i="18"/>
  <c r="AT103" i="18"/>
  <c r="AR95" i="18"/>
  <c r="AS95" i="18"/>
  <c r="AT95" i="18"/>
  <c r="AR87" i="18"/>
  <c r="AS87" i="18"/>
  <c r="AT87" i="18"/>
  <c r="AR79" i="18"/>
  <c r="AS79" i="18"/>
  <c r="AT79" i="18"/>
  <c r="AR71" i="18"/>
  <c r="AS71" i="18"/>
  <c r="AT71" i="18"/>
  <c r="AR63" i="18"/>
  <c r="AS63" i="18"/>
  <c r="AT63" i="18"/>
  <c r="AR55" i="18"/>
  <c r="AS55" i="18"/>
  <c r="AT55" i="18"/>
  <c r="AR47" i="18"/>
  <c r="AS47" i="18"/>
  <c r="AT47" i="18"/>
  <c r="AR39" i="18"/>
  <c r="AS39" i="18"/>
  <c r="AT39" i="18"/>
  <c r="AP118" i="18"/>
  <c r="AP102" i="18"/>
  <c r="AP86" i="18"/>
  <c r="AP70" i="18"/>
  <c r="AP54" i="18"/>
  <c r="AP38" i="18"/>
  <c r="AR112" i="18"/>
  <c r="AR96" i="18"/>
  <c r="AR80" i="18"/>
  <c r="AR64" i="18"/>
  <c r="AR48" i="18"/>
  <c r="AS118" i="18"/>
  <c r="AT118" i="18"/>
  <c r="AS110" i="18"/>
  <c r="AT110" i="18"/>
  <c r="AS102" i="18"/>
  <c r="AT102" i="18"/>
  <c r="AS94" i="18"/>
  <c r="AT94" i="18"/>
  <c r="AS86" i="18"/>
  <c r="AT86" i="18"/>
  <c r="AS78" i="18"/>
  <c r="AT78" i="18"/>
  <c r="AS70" i="18"/>
  <c r="AT70" i="18"/>
  <c r="AS62" i="18"/>
  <c r="AT62" i="18"/>
  <c r="AS54" i="18"/>
  <c r="AT54" i="18"/>
  <c r="AS46" i="18"/>
  <c r="AT46" i="18"/>
  <c r="AS38" i="18"/>
  <c r="AT38" i="18"/>
  <c r="AQ112" i="18"/>
  <c r="AQ96" i="18"/>
  <c r="AQ80" i="18"/>
  <c r="AQ64" i="18"/>
  <c r="AQ48" i="18"/>
  <c r="AS108" i="18"/>
  <c r="AT108" i="18"/>
  <c r="AS100" i="18"/>
  <c r="AT100" i="18"/>
  <c r="AS92" i="18"/>
  <c r="AT92" i="18"/>
  <c r="AS84" i="18"/>
  <c r="AT84" i="18"/>
  <c r="AS76" i="18"/>
  <c r="AT76" i="18"/>
  <c r="AS68" i="18"/>
  <c r="AT68" i="18"/>
  <c r="AS60" i="18"/>
  <c r="AT60" i="18"/>
  <c r="AS52" i="18"/>
  <c r="AT52" i="18"/>
  <c r="AS44" i="18"/>
  <c r="AT44" i="18"/>
  <c r="AS36" i="18"/>
  <c r="AT36" i="18"/>
  <c r="AR110" i="18"/>
  <c r="AQ100" i="18"/>
  <c r="AR94" i="18"/>
  <c r="AQ84" i="18"/>
  <c r="AR78" i="18"/>
  <c r="AQ68" i="18"/>
  <c r="AR62" i="18"/>
  <c r="AQ52" i="18"/>
  <c r="AR46" i="18"/>
  <c r="AQ36" i="18"/>
  <c r="AH224" i="18"/>
  <c r="AI219" i="18"/>
  <c r="AI200" i="18"/>
  <c r="AI195" i="18"/>
  <c r="AH182" i="18"/>
  <c r="AI168" i="18"/>
  <c r="AI163" i="18"/>
  <c r="AH150" i="18"/>
  <c r="AH128" i="18"/>
  <c r="AH123" i="18"/>
  <c r="AI114" i="18"/>
  <c r="AI84" i="18"/>
  <c r="AI80" i="18"/>
  <c r="AH72" i="18"/>
  <c r="AI67" i="18"/>
  <c r="AI59" i="18"/>
  <c r="AH51" i="18"/>
  <c r="AI42" i="18"/>
  <c r="AI146" i="18"/>
  <c r="AH206" i="18"/>
  <c r="AH110" i="18"/>
  <c r="AI232" i="18"/>
  <c r="AI227" i="18"/>
  <c r="AH190" i="18"/>
  <c r="AI176" i="18"/>
  <c r="AI171" i="18"/>
  <c r="AH158" i="18"/>
  <c r="AI144" i="18"/>
  <c r="AI122" i="18"/>
  <c r="AI83" i="18"/>
  <c r="AI62" i="18"/>
  <c r="AI54" i="18"/>
  <c r="AI50" i="18"/>
  <c r="AI36" i="18"/>
  <c r="AI178" i="18"/>
  <c r="AH198" i="18"/>
  <c r="AI184" i="18"/>
  <c r="AI179" i="18"/>
  <c r="AH166" i="18"/>
  <c r="AI152" i="18"/>
  <c r="AI147" i="18"/>
  <c r="AI130" i="18"/>
  <c r="AH78" i="18"/>
  <c r="AI74" i="18"/>
  <c r="AI44" i="18"/>
  <c r="AH35" i="18"/>
  <c r="AI76" i="18"/>
  <c r="AI170" i="18"/>
  <c r="AH134" i="18"/>
  <c r="AH86" i="18"/>
  <c r="AI82" i="18"/>
  <c r="AH33" i="18"/>
  <c r="AI229" i="18"/>
  <c r="AH197" i="18"/>
  <c r="AH173" i="18"/>
  <c r="AH141" i="18"/>
  <c r="AH133" i="18"/>
  <c r="AH85" i="18"/>
  <c r="AI231" i="18"/>
  <c r="AH226" i="18"/>
  <c r="AH202" i="18"/>
  <c r="AI199" i="18"/>
  <c r="AI175" i="18"/>
  <c r="AI167" i="18"/>
  <c r="AI151" i="18"/>
  <c r="AI220" i="18"/>
  <c r="AH215" i="18"/>
  <c r="AI212" i="18"/>
  <c r="AH207" i="18"/>
  <c r="AI196" i="18"/>
  <c r="AI180" i="18"/>
  <c r="AI164" i="18"/>
  <c r="AI148" i="18"/>
  <c r="AH143" i="18"/>
  <c r="AI140" i="18"/>
  <c r="AH135" i="18"/>
  <c r="AI116" i="18"/>
  <c r="AH95" i="18"/>
  <c r="AH71" i="18"/>
  <c r="AH228" i="18"/>
  <c r="AI225" i="18"/>
  <c r="AI217" i="18"/>
  <c r="AI209" i="18"/>
  <c r="AH204" i="18"/>
  <c r="AI201" i="18"/>
  <c r="AI193" i="18"/>
  <c r="AH188" i="18"/>
  <c r="AI185" i="18"/>
  <c r="AI177" i="18"/>
  <c r="AH172" i="18"/>
  <c r="AI169" i="18"/>
  <c r="AI161" i="18"/>
  <c r="AH156" i="18"/>
  <c r="AI153" i="18"/>
  <c r="AI145" i="18"/>
  <c r="AI137" i="18"/>
  <c r="AH132" i="18"/>
  <c r="AI129" i="18"/>
  <c r="AH124" i="18"/>
  <c r="AI121" i="18"/>
  <c r="AI113" i="18"/>
  <c r="AH108" i="18"/>
  <c r="AI105" i="18"/>
  <c r="AI97" i="18"/>
  <c r="AI89" i="18"/>
  <c r="AI81" i="18"/>
  <c r="AI73" i="18"/>
  <c r="AI65" i="18"/>
  <c r="AI57" i="18"/>
  <c r="AI49" i="18"/>
  <c r="AI41" i="18"/>
  <c r="AH205" i="18"/>
  <c r="AH189" i="18"/>
  <c r="AH210" i="18"/>
  <c r="AH223" i="18"/>
  <c r="AH183" i="18"/>
  <c r="AH127" i="18"/>
  <c r="AH119" i="18"/>
  <c r="AH111" i="18"/>
  <c r="AH103" i="18"/>
  <c r="AH79" i="18"/>
  <c r="AH63" i="18"/>
  <c r="AH55" i="18"/>
  <c r="AH47" i="18"/>
  <c r="AH39" i="18"/>
  <c r="AI218" i="18"/>
  <c r="AH213" i="18"/>
  <c r="AH165" i="18"/>
  <c r="AH149" i="18"/>
  <c r="AI191" i="18"/>
  <c r="AI159" i="18"/>
  <c r="AH87" i="18"/>
  <c r="AI181" i="18"/>
  <c r="AI157" i="18"/>
  <c r="AI125" i="18"/>
  <c r="AI117" i="18"/>
  <c r="AI109" i="18"/>
  <c r="AI101" i="18"/>
  <c r="AI93" i="18"/>
  <c r="AI77" i="18"/>
  <c r="AI69" i="18"/>
  <c r="AI61" i="18"/>
  <c r="AI53" i="18"/>
  <c r="AI45" i="18"/>
  <c r="AI37" i="18"/>
  <c r="AI221" i="18"/>
  <c r="M33" i="25" l="1"/>
  <c r="N33" i="25"/>
  <c r="O33" i="25"/>
  <c r="P33" i="25"/>
  <c r="Q32" i="25"/>
  <c r="M16" i="18"/>
  <c r="Q31" i="25" l="1"/>
  <c r="Q33" i="25"/>
  <c r="R32" i="25"/>
  <c r="R33" i="25" l="1"/>
  <c r="S32" i="25"/>
  <c r="M15" i="18"/>
  <c r="N33" i="18"/>
  <c r="AO33" i="18" s="1"/>
  <c r="T32" i="25" l="1"/>
  <c r="S33" i="25"/>
  <c r="AE33" i="18"/>
  <c r="AG33" i="18"/>
  <c r="U32" i="25" l="1"/>
  <c r="T33" i="25"/>
  <c r="V32" i="25" l="1"/>
  <c r="U33" i="25"/>
  <c r="W32" i="25" l="1"/>
  <c r="V33" i="25"/>
  <c r="W33" i="25" l="1"/>
  <c r="X32" i="25"/>
  <c r="Y32" i="25" l="1"/>
  <c r="X31" i="25"/>
  <c r="X33" i="25"/>
  <c r="Y33" i="25" l="1"/>
  <c r="Z32" i="25"/>
  <c r="Z33" i="25" l="1"/>
  <c r="AA32" i="25"/>
  <c r="AB32" i="25" l="1"/>
  <c r="AA33" i="25"/>
  <c r="AC32" i="25" l="1"/>
  <c r="AB33" i="25"/>
  <c r="AD32" i="25" l="1"/>
  <c r="AC33" i="25"/>
  <c r="AE32" i="25" l="1"/>
  <c r="AD33" i="25"/>
  <c r="AE33" i="25" l="1"/>
  <c r="AE31" i="25"/>
  <c r="AF32" i="25"/>
  <c r="AG32" i="25" l="1"/>
  <c r="AF33" i="25"/>
  <c r="J35" i="17"/>
  <c r="J36" i="17"/>
  <c r="J37" i="17"/>
  <c r="K37" i="17" s="1"/>
  <c r="J38" i="17"/>
  <c r="J39" i="17"/>
  <c r="J40" i="17"/>
  <c r="J41" i="17"/>
  <c r="J42" i="17"/>
  <c r="M42" i="17" s="1"/>
  <c r="J43" i="17"/>
  <c r="J44" i="17"/>
  <c r="K44" i="17" s="1"/>
  <c r="J45" i="17"/>
  <c r="J46" i="17"/>
  <c r="K46" i="17" s="1"/>
  <c r="J47" i="17"/>
  <c r="J48" i="17"/>
  <c r="J49" i="17"/>
  <c r="J50" i="17"/>
  <c r="J51" i="17"/>
  <c r="J52" i="17"/>
  <c r="J53" i="17"/>
  <c r="J54" i="17"/>
  <c r="J55" i="17"/>
  <c r="J56" i="17"/>
  <c r="J57" i="17"/>
  <c r="J58" i="17"/>
  <c r="J59" i="17"/>
  <c r="J60" i="17"/>
  <c r="J61" i="17"/>
  <c r="K61" i="17" s="1"/>
  <c r="J62" i="17"/>
  <c r="J63" i="17"/>
  <c r="J64" i="17"/>
  <c r="J65" i="17"/>
  <c r="J66" i="17"/>
  <c r="J67" i="17"/>
  <c r="M67" i="17" s="1"/>
  <c r="J68" i="17"/>
  <c r="J69" i="17"/>
  <c r="J70" i="17"/>
  <c r="J71" i="17"/>
  <c r="J72" i="17"/>
  <c r="J73" i="17"/>
  <c r="L73" i="17" s="1"/>
  <c r="J74" i="17"/>
  <c r="J75" i="17"/>
  <c r="J76" i="17"/>
  <c r="J77" i="17"/>
  <c r="J78" i="17"/>
  <c r="J79" i="17"/>
  <c r="J80" i="17"/>
  <c r="J81" i="17"/>
  <c r="J82" i="17"/>
  <c r="M82" i="17" s="1"/>
  <c r="J83" i="17"/>
  <c r="J84" i="17"/>
  <c r="J85" i="17"/>
  <c r="K85" i="17" s="1"/>
  <c r="J86" i="17"/>
  <c r="J87" i="17"/>
  <c r="J88" i="17"/>
  <c r="J89" i="17"/>
  <c r="J90" i="17"/>
  <c r="J91" i="17"/>
  <c r="J92" i="17"/>
  <c r="L92" i="17" s="1"/>
  <c r="J93" i="17"/>
  <c r="J94" i="17"/>
  <c r="M94" i="17" s="1"/>
  <c r="J95" i="17"/>
  <c r="J96" i="17"/>
  <c r="J97" i="17"/>
  <c r="K97" i="17" s="1"/>
  <c r="J98" i="17"/>
  <c r="J99" i="17"/>
  <c r="J100" i="17"/>
  <c r="J101" i="17"/>
  <c r="J102" i="17"/>
  <c r="J103" i="17"/>
  <c r="J104" i="17"/>
  <c r="J105" i="17"/>
  <c r="J106" i="17"/>
  <c r="J107" i="17"/>
  <c r="J108" i="17"/>
  <c r="J109" i="17"/>
  <c r="L109" i="17" s="1"/>
  <c r="J110" i="17"/>
  <c r="M110" i="17" s="1"/>
  <c r="J111" i="17"/>
  <c r="J112" i="17"/>
  <c r="J113" i="17"/>
  <c r="J114" i="17"/>
  <c r="J115" i="17"/>
  <c r="K115" i="17" s="1"/>
  <c r="J116" i="17"/>
  <c r="J117" i="17"/>
  <c r="J118" i="17"/>
  <c r="J119" i="17"/>
  <c r="J120" i="17"/>
  <c r="J121" i="17"/>
  <c r="M121" i="17" s="1"/>
  <c r="J122" i="17"/>
  <c r="J123" i="17"/>
  <c r="J124" i="17"/>
  <c r="J125" i="17"/>
  <c r="J126" i="17"/>
  <c r="J127" i="17"/>
  <c r="J128" i="17"/>
  <c r="J129" i="17"/>
  <c r="J130" i="17"/>
  <c r="J131" i="17"/>
  <c r="K131" i="17" s="1"/>
  <c r="J132" i="17"/>
  <c r="J133" i="17"/>
  <c r="M133" i="17" s="1"/>
  <c r="J134" i="17"/>
  <c r="K134" i="17" s="1"/>
  <c r="J135" i="17"/>
  <c r="J136" i="17"/>
  <c r="J137" i="17"/>
  <c r="J138" i="17"/>
  <c r="J139" i="17"/>
  <c r="M139" i="17" s="1"/>
  <c r="J140" i="17"/>
  <c r="K140" i="17" s="1"/>
  <c r="J141" i="17"/>
  <c r="J142" i="17"/>
  <c r="J143" i="17"/>
  <c r="J144" i="17"/>
  <c r="J145" i="17"/>
  <c r="K145" i="17" s="1"/>
  <c r="J146" i="17"/>
  <c r="J147" i="17"/>
  <c r="J148" i="17"/>
  <c r="K148" i="17" s="1"/>
  <c r="J149" i="17"/>
  <c r="J150" i="17"/>
  <c r="J151" i="17"/>
  <c r="J152" i="17"/>
  <c r="J153" i="17"/>
  <c r="J154" i="17"/>
  <c r="J155" i="17"/>
  <c r="J156" i="17"/>
  <c r="K156" i="17" s="1"/>
  <c r="J157" i="17"/>
  <c r="L157" i="17" s="1"/>
  <c r="J158" i="17"/>
  <c r="J159" i="17"/>
  <c r="J160" i="17"/>
  <c r="J161" i="17"/>
  <c r="J162" i="17"/>
  <c r="J163" i="17"/>
  <c r="M163" i="17" s="1"/>
  <c r="J164" i="17"/>
  <c r="J165" i="17"/>
  <c r="J166" i="17"/>
  <c r="J167" i="17"/>
  <c r="J168" i="17"/>
  <c r="J169" i="17"/>
  <c r="M169" i="17" s="1"/>
  <c r="J170" i="17"/>
  <c r="J171" i="17"/>
  <c r="J172" i="17"/>
  <c r="J173" i="17"/>
  <c r="K173" i="17" s="1"/>
  <c r="J174" i="17"/>
  <c r="J175" i="17"/>
  <c r="J176" i="17"/>
  <c r="J177" i="17"/>
  <c r="J178" i="17"/>
  <c r="J179" i="17"/>
  <c r="J180" i="17"/>
  <c r="J181" i="17"/>
  <c r="L181" i="17" s="1"/>
  <c r="J182" i="17"/>
  <c r="L182" i="17" s="1"/>
  <c r="J183" i="17"/>
  <c r="J184" i="17"/>
  <c r="J185" i="17"/>
  <c r="J186" i="17"/>
  <c r="J187" i="17"/>
  <c r="J188" i="17"/>
  <c r="J189" i="17"/>
  <c r="J190" i="17"/>
  <c r="J191" i="17"/>
  <c r="J192" i="17"/>
  <c r="J193" i="17"/>
  <c r="J194" i="17"/>
  <c r="M194" i="17" s="1"/>
  <c r="J195" i="17"/>
  <c r="J196" i="17"/>
  <c r="J197" i="17"/>
  <c r="J198" i="17"/>
  <c r="J199" i="17"/>
  <c r="J200" i="17"/>
  <c r="J201" i="17"/>
  <c r="J202" i="17"/>
  <c r="J203" i="17"/>
  <c r="J204" i="17"/>
  <c r="J205" i="17"/>
  <c r="M205" i="17" s="1"/>
  <c r="J206" i="17"/>
  <c r="J207" i="17"/>
  <c r="J208" i="17"/>
  <c r="J209" i="17"/>
  <c r="K209" i="17" s="1"/>
  <c r="J210" i="17"/>
  <c r="J211" i="17"/>
  <c r="J212" i="17"/>
  <c r="J213" i="17"/>
  <c r="J214" i="17"/>
  <c r="J215" i="17"/>
  <c r="J216" i="17"/>
  <c r="J217" i="17"/>
  <c r="M217" i="17" s="1"/>
  <c r="J218" i="17"/>
  <c r="J219" i="17"/>
  <c r="J220" i="17"/>
  <c r="J221" i="17"/>
  <c r="J222" i="17"/>
  <c r="J223" i="17"/>
  <c r="J224" i="17"/>
  <c r="J225" i="17"/>
  <c r="J226" i="17"/>
  <c r="J227" i="17"/>
  <c r="J228" i="17"/>
  <c r="J229" i="17"/>
  <c r="K229" i="17" s="1"/>
  <c r="J230" i="17"/>
  <c r="J231" i="17"/>
  <c r="J232" i="17"/>
  <c r="J233" i="17"/>
  <c r="K41" i="17"/>
  <c r="K45" i="17"/>
  <c r="K49" i="17"/>
  <c r="K51" i="17"/>
  <c r="K53" i="17"/>
  <c r="K57" i="17"/>
  <c r="K59" i="17"/>
  <c r="K65" i="17"/>
  <c r="K69" i="17"/>
  <c r="K73" i="17"/>
  <c r="K77" i="17"/>
  <c r="K81" i="17"/>
  <c r="K83" i="17"/>
  <c r="K89" i="17"/>
  <c r="K91" i="17"/>
  <c r="K93" i="17"/>
  <c r="K99" i="17"/>
  <c r="K101" i="17"/>
  <c r="K105" i="17"/>
  <c r="K109" i="17"/>
  <c r="K113" i="17"/>
  <c r="K117" i="17"/>
  <c r="K123" i="17"/>
  <c r="K125" i="17"/>
  <c r="K129" i="17"/>
  <c r="K133" i="17"/>
  <c r="K137" i="17"/>
  <c r="K141" i="17"/>
  <c r="K147" i="17"/>
  <c r="K149" i="17"/>
  <c r="K153" i="17"/>
  <c r="K155" i="17"/>
  <c r="K157" i="17"/>
  <c r="K161" i="17"/>
  <c r="K163" i="17"/>
  <c r="K165" i="17"/>
  <c r="K169" i="17"/>
  <c r="K177" i="17"/>
  <c r="K179" i="17"/>
  <c r="K181" i="17"/>
  <c r="K185" i="17"/>
  <c r="K187" i="17"/>
  <c r="K189" i="17"/>
  <c r="K193" i="17"/>
  <c r="K195" i="17"/>
  <c r="K197" i="17"/>
  <c r="K201" i="17"/>
  <c r="K205" i="17"/>
  <c r="K211" i="17"/>
  <c r="K213" i="17"/>
  <c r="K217" i="17"/>
  <c r="K219" i="17"/>
  <c r="K221" i="17"/>
  <c r="K225" i="17"/>
  <c r="K227" i="17"/>
  <c r="K233" i="17"/>
  <c r="L41" i="17"/>
  <c r="L42" i="17"/>
  <c r="L45" i="17"/>
  <c r="L49" i="17"/>
  <c r="L53" i="17"/>
  <c r="L57" i="17"/>
  <c r="L60" i="17"/>
  <c r="L61" i="17"/>
  <c r="L65" i="17"/>
  <c r="L69" i="17"/>
  <c r="L77" i="17"/>
  <c r="L81" i="17"/>
  <c r="L85" i="17"/>
  <c r="L89" i="17"/>
  <c r="L93" i="17"/>
  <c r="L97" i="17"/>
  <c r="L101" i="17"/>
  <c r="L105" i="17"/>
  <c r="L111" i="17"/>
  <c r="L113" i="17"/>
  <c r="L117" i="17"/>
  <c r="L121" i="17"/>
  <c r="L125" i="17"/>
  <c r="L129" i="17"/>
  <c r="L130" i="17"/>
  <c r="L137" i="17"/>
  <c r="L141" i="17"/>
  <c r="L145" i="17"/>
  <c r="L149" i="17"/>
  <c r="L153" i="17"/>
  <c r="L161" i="17"/>
  <c r="L165" i="17"/>
  <c r="L169" i="17"/>
  <c r="L173" i="17"/>
  <c r="L177" i="17"/>
  <c r="L185" i="17"/>
  <c r="L188" i="17"/>
  <c r="L189" i="17"/>
  <c r="L193" i="17"/>
  <c r="L197" i="17"/>
  <c r="L201" i="17"/>
  <c r="L205" i="17"/>
  <c r="L209" i="17"/>
  <c r="L213" i="17"/>
  <c r="L217" i="17"/>
  <c r="L221" i="17"/>
  <c r="L223" i="17"/>
  <c r="L225" i="17"/>
  <c r="L229" i="17"/>
  <c r="L233" i="17"/>
  <c r="M41" i="17"/>
  <c r="M43" i="17"/>
  <c r="M45" i="17"/>
  <c r="M49" i="17"/>
  <c r="M51" i="17"/>
  <c r="M53" i="17"/>
  <c r="M57" i="17"/>
  <c r="M59" i="17"/>
  <c r="M61" i="17"/>
  <c r="M65" i="17"/>
  <c r="M69" i="17"/>
  <c r="M75" i="17"/>
  <c r="M77" i="17"/>
  <c r="M81" i="17"/>
  <c r="M83" i="17"/>
  <c r="M89" i="17"/>
  <c r="M91" i="17"/>
  <c r="M93" i="17"/>
  <c r="M97" i="17"/>
  <c r="M99" i="17"/>
  <c r="M101" i="17"/>
  <c r="M105" i="17"/>
  <c r="M107" i="17"/>
  <c r="M111" i="17"/>
  <c r="M113" i="17"/>
  <c r="M115" i="17"/>
  <c r="M117" i="17"/>
  <c r="M123" i="17"/>
  <c r="M125" i="17"/>
  <c r="M126" i="17"/>
  <c r="M129" i="17"/>
  <c r="M131" i="17"/>
  <c r="M137" i="17"/>
  <c r="M141" i="17"/>
  <c r="M142" i="17"/>
  <c r="M145" i="17"/>
  <c r="M147" i="17"/>
  <c r="M149" i="17"/>
  <c r="M153" i="17"/>
  <c r="M155" i="17"/>
  <c r="M157" i="17"/>
  <c r="M161" i="17"/>
  <c r="M165" i="17"/>
  <c r="M171" i="17"/>
  <c r="M173" i="17"/>
  <c r="M177" i="17"/>
  <c r="M179" i="17"/>
  <c r="M181" i="17"/>
  <c r="M185" i="17"/>
  <c r="M187" i="17"/>
  <c r="M189" i="17"/>
  <c r="M193" i="17"/>
  <c r="M195" i="17"/>
  <c r="M197" i="17"/>
  <c r="M198" i="17"/>
  <c r="M201" i="17"/>
  <c r="M203" i="17"/>
  <c r="M208" i="17"/>
  <c r="M209" i="17"/>
  <c r="M211" i="17"/>
  <c r="M213" i="17"/>
  <c r="M214" i="17"/>
  <c r="M219" i="17"/>
  <c r="M221" i="17"/>
  <c r="M225" i="17"/>
  <c r="M227" i="17"/>
  <c r="M229" i="17"/>
  <c r="M233" i="17"/>
  <c r="S85" i="17"/>
  <c r="S84" i="17"/>
  <c r="S83" i="17"/>
  <c r="S82" i="17"/>
  <c r="S81" i="17"/>
  <c r="S80" i="17"/>
  <c r="S79" i="17"/>
  <c r="R86" i="17"/>
  <c r="R87" i="17"/>
  <c r="S87" i="17" s="1"/>
  <c r="R88" i="17"/>
  <c r="S88" i="17" s="1"/>
  <c r="R89" i="17"/>
  <c r="S89" i="17" s="1"/>
  <c r="R90" i="17"/>
  <c r="S90" i="17" s="1"/>
  <c r="R91" i="17"/>
  <c r="S91" i="17" s="1"/>
  <c r="R92" i="17"/>
  <c r="S92" i="17" s="1"/>
  <c r="R93" i="17"/>
  <c r="S93" i="17" s="1"/>
  <c r="R94" i="17"/>
  <c r="S94" i="17" s="1"/>
  <c r="R95" i="17"/>
  <c r="S95" i="17" s="1"/>
  <c r="R96" i="17"/>
  <c r="S96" i="17" s="1"/>
  <c r="R97" i="17"/>
  <c r="S97" i="17" s="1"/>
  <c r="R98" i="17"/>
  <c r="S98" i="17" s="1"/>
  <c r="R99" i="17"/>
  <c r="S99" i="17" s="1"/>
  <c r="R100" i="17"/>
  <c r="S100" i="17" s="1"/>
  <c r="R101" i="17"/>
  <c r="S101" i="17" s="1"/>
  <c r="R102" i="17"/>
  <c r="S102" i="17" s="1"/>
  <c r="R103" i="17"/>
  <c r="S103" i="17" s="1"/>
  <c r="R104" i="17"/>
  <c r="S104" i="17" s="1"/>
  <c r="R105" i="17"/>
  <c r="S105" i="17" s="1"/>
  <c r="R106" i="17"/>
  <c r="S106" i="17" s="1"/>
  <c r="R107" i="17"/>
  <c r="S107" i="17" s="1"/>
  <c r="R108" i="17"/>
  <c r="S108" i="17" s="1"/>
  <c r="R109" i="17"/>
  <c r="S109" i="17" s="1"/>
  <c r="R110" i="17"/>
  <c r="S110" i="17" s="1"/>
  <c r="R111" i="17"/>
  <c r="S111" i="17" s="1"/>
  <c r="R112" i="17"/>
  <c r="S112" i="17" s="1"/>
  <c r="R113" i="17"/>
  <c r="S113" i="17" s="1"/>
  <c r="R114" i="17"/>
  <c r="S114" i="17" s="1"/>
  <c r="R115" i="17"/>
  <c r="S115" i="17" s="1"/>
  <c r="R116" i="17"/>
  <c r="S116" i="17" s="1"/>
  <c r="R117" i="17"/>
  <c r="S117" i="17" s="1"/>
  <c r="R118" i="17"/>
  <c r="S118" i="17" s="1"/>
  <c r="R119" i="17"/>
  <c r="S119" i="17" s="1"/>
  <c r="R120" i="17"/>
  <c r="S120" i="17" s="1"/>
  <c r="R121" i="17"/>
  <c r="S121" i="17" s="1"/>
  <c r="R122" i="17"/>
  <c r="S122" i="17" s="1"/>
  <c r="R123" i="17"/>
  <c r="S123" i="17" s="1"/>
  <c r="R124" i="17"/>
  <c r="S124" i="17" s="1"/>
  <c r="R125" i="17"/>
  <c r="S125" i="17" s="1"/>
  <c r="R126" i="17"/>
  <c r="S126" i="17" s="1"/>
  <c r="R127" i="17"/>
  <c r="S127" i="17" s="1"/>
  <c r="R128" i="17"/>
  <c r="S128" i="17" s="1"/>
  <c r="R129" i="17"/>
  <c r="S129" i="17" s="1"/>
  <c r="R130" i="17"/>
  <c r="S130" i="17" s="1"/>
  <c r="R131" i="17"/>
  <c r="S131" i="17" s="1"/>
  <c r="R132" i="17"/>
  <c r="S132" i="17" s="1"/>
  <c r="R133" i="17"/>
  <c r="S133" i="17" s="1"/>
  <c r="R134" i="17"/>
  <c r="S134" i="17" s="1"/>
  <c r="R135" i="17"/>
  <c r="S135" i="17" s="1"/>
  <c r="R136" i="17"/>
  <c r="S136" i="17" s="1"/>
  <c r="R137" i="17"/>
  <c r="S137" i="17" s="1"/>
  <c r="R138" i="17"/>
  <c r="S138" i="17" s="1"/>
  <c r="R139" i="17"/>
  <c r="S139" i="17" s="1"/>
  <c r="R140" i="17"/>
  <c r="S140" i="17" s="1"/>
  <c r="R141" i="17"/>
  <c r="S141" i="17" s="1"/>
  <c r="R142" i="17"/>
  <c r="S142" i="17" s="1"/>
  <c r="R143" i="17"/>
  <c r="S143" i="17" s="1"/>
  <c r="R144" i="17"/>
  <c r="S144" i="17" s="1"/>
  <c r="R145" i="17"/>
  <c r="S145" i="17" s="1"/>
  <c r="R146" i="17"/>
  <c r="S146" i="17" s="1"/>
  <c r="R147" i="17"/>
  <c r="S147" i="17" s="1"/>
  <c r="R148" i="17"/>
  <c r="S148" i="17" s="1"/>
  <c r="R149" i="17"/>
  <c r="S149" i="17" s="1"/>
  <c r="R150" i="17"/>
  <c r="S150" i="17" s="1"/>
  <c r="R151" i="17"/>
  <c r="S151" i="17" s="1"/>
  <c r="R152" i="17"/>
  <c r="S152" i="17" s="1"/>
  <c r="R153" i="17"/>
  <c r="S153" i="17" s="1"/>
  <c r="R154" i="17"/>
  <c r="S154" i="17" s="1"/>
  <c r="R155" i="17"/>
  <c r="S155" i="17" s="1"/>
  <c r="R156" i="17"/>
  <c r="S156" i="17" s="1"/>
  <c r="R157" i="17"/>
  <c r="S157" i="17" s="1"/>
  <c r="R158" i="17"/>
  <c r="S158" i="17" s="1"/>
  <c r="R159" i="17"/>
  <c r="S159" i="17" s="1"/>
  <c r="R160" i="17"/>
  <c r="S160" i="17" s="1"/>
  <c r="R161" i="17"/>
  <c r="S161" i="17" s="1"/>
  <c r="R162" i="17"/>
  <c r="S162" i="17" s="1"/>
  <c r="R163" i="17"/>
  <c r="S163" i="17" s="1"/>
  <c r="R164" i="17"/>
  <c r="S164" i="17" s="1"/>
  <c r="R165" i="17"/>
  <c r="S165" i="17" s="1"/>
  <c r="R166" i="17"/>
  <c r="S166" i="17" s="1"/>
  <c r="R167" i="17"/>
  <c r="S167" i="17" s="1"/>
  <c r="R168" i="17"/>
  <c r="S168" i="17" s="1"/>
  <c r="R169" i="17"/>
  <c r="S169" i="17" s="1"/>
  <c r="R170" i="17"/>
  <c r="S170" i="17" s="1"/>
  <c r="R171" i="17"/>
  <c r="S171" i="17" s="1"/>
  <c r="R172" i="17"/>
  <c r="S172" i="17" s="1"/>
  <c r="R173" i="17"/>
  <c r="S173" i="17" s="1"/>
  <c r="R174" i="17"/>
  <c r="S174" i="17" s="1"/>
  <c r="R175" i="17"/>
  <c r="S175" i="17" s="1"/>
  <c r="R176" i="17"/>
  <c r="S176" i="17" s="1"/>
  <c r="R177" i="17"/>
  <c r="S177" i="17" s="1"/>
  <c r="R178" i="17"/>
  <c r="S178" i="17" s="1"/>
  <c r="R179" i="17"/>
  <c r="S179" i="17" s="1"/>
  <c r="R180" i="17"/>
  <c r="S180" i="17" s="1"/>
  <c r="R181" i="17"/>
  <c r="S181" i="17" s="1"/>
  <c r="R182" i="17"/>
  <c r="S182" i="17" s="1"/>
  <c r="R183" i="17"/>
  <c r="S183" i="17" s="1"/>
  <c r="R184" i="17"/>
  <c r="S184" i="17" s="1"/>
  <c r="R185" i="17"/>
  <c r="S185" i="17" s="1"/>
  <c r="R186" i="17"/>
  <c r="S186" i="17" s="1"/>
  <c r="R187" i="17"/>
  <c r="S187" i="17" s="1"/>
  <c r="R188" i="17"/>
  <c r="S188" i="17" s="1"/>
  <c r="R189" i="17"/>
  <c r="S189" i="17" s="1"/>
  <c r="R190" i="17"/>
  <c r="S190" i="17" s="1"/>
  <c r="R191" i="17"/>
  <c r="S191" i="17" s="1"/>
  <c r="R192" i="17"/>
  <c r="S192" i="17" s="1"/>
  <c r="R193" i="17"/>
  <c r="S193" i="17" s="1"/>
  <c r="R194" i="17"/>
  <c r="S194" i="17" s="1"/>
  <c r="R195" i="17"/>
  <c r="S195" i="17" s="1"/>
  <c r="R196" i="17"/>
  <c r="S196" i="17" s="1"/>
  <c r="R197" i="17"/>
  <c r="S197" i="17" s="1"/>
  <c r="R198" i="17"/>
  <c r="S198" i="17" s="1"/>
  <c r="R199" i="17"/>
  <c r="S199" i="17" s="1"/>
  <c r="R200" i="17"/>
  <c r="S200" i="17" s="1"/>
  <c r="R201" i="17"/>
  <c r="S201" i="17" s="1"/>
  <c r="R202" i="17"/>
  <c r="S202" i="17" s="1"/>
  <c r="R203" i="17"/>
  <c r="S203" i="17" s="1"/>
  <c r="R204" i="17"/>
  <c r="S204" i="17" s="1"/>
  <c r="R205" i="17"/>
  <c r="S205" i="17" s="1"/>
  <c r="R206" i="17"/>
  <c r="S206" i="17" s="1"/>
  <c r="R207" i="17"/>
  <c r="S207" i="17" s="1"/>
  <c r="R208" i="17"/>
  <c r="S208" i="17" s="1"/>
  <c r="R209" i="17"/>
  <c r="S209" i="17" s="1"/>
  <c r="R210" i="17"/>
  <c r="S210" i="17" s="1"/>
  <c r="R211" i="17"/>
  <c r="S211" i="17" s="1"/>
  <c r="R212" i="17"/>
  <c r="S212" i="17" s="1"/>
  <c r="R213" i="17"/>
  <c r="S213" i="17" s="1"/>
  <c r="R214" i="17"/>
  <c r="S214" i="17" s="1"/>
  <c r="R215" i="17"/>
  <c r="S215" i="17" s="1"/>
  <c r="R216" i="17"/>
  <c r="S216" i="17" s="1"/>
  <c r="R217" i="17"/>
  <c r="S217" i="17" s="1"/>
  <c r="R218" i="17"/>
  <c r="S218" i="17" s="1"/>
  <c r="R219" i="17"/>
  <c r="S219" i="17" s="1"/>
  <c r="R220" i="17"/>
  <c r="S220" i="17" s="1"/>
  <c r="R221" i="17"/>
  <c r="S221" i="17" s="1"/>
  <c r="R222" i="17"/>
  <c r="S222" i="17" s="1"/>
  <c r="R223" i="17"/>
  <c r="S223" i="17" s="1"/>
  <c r="R224" i="17"/>
  <c r="S224" i="17" s="1"/>
  <c r="R225" i="17"/>
  <c r="S225" i="17" s="1"/>
  <c r="R226" i="17"/>
  <c r="S226" i="17" s="1"/>
  <c r="R227" i="17"/>
  <c r="S227" i="17" s="1"/>
  <c r="R228" i="17"/>
  <c r="S228" i="17" s="1"/>
  <c r="R229" i="17"/>
  <c r="S229" i="17" s="1"/>
  <c r="R230" i="17"/>
  <c r="S230" i="17" s="1"/>
  <c r="R231" i="17"/>
  <c r="S231" i="17" s="1"/>
  <c r="R232" i="17"/>
  <c r="S232" i="17" s="1"/>
  <c r="R233" i="17"/>
  <c r="S233" i="17" s="1"/>
  <c r="R85" i="17"/>
  <c r="S86" i="17" s="1"/>
  <c r="R35" i="17"/>
  <c r="R36" i="17"/>
  <c r="R37" i="17"/>
  <c r="R38" i="17"/>
  <c r="R39" i="17"/>
  <c r="R40" i="17"/>
  <c r="R41"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34" i="17"/>
  <c r="S70" i="17"/>
  <c r="S69" i="17"/>
  <c r="S68" i="17"/>
  <c r="S67" i="17"/>
  <c r="S66" i="17"/>
  <c r="S65" i="17"/>
  <c r="S64" i="17"/>
  <c r="S63" i="17"/>
  <c r="S62" i="17"/>
  <c r="S61" i="17"/>
  <c r="S60" i="17"/>
  <c r="S59" i="17"/>
  <c r="S58" i="17"/>
  <c r="S57" i="17"/>
  <c r="S56" i="17"/>
  <c r="S55" i="17"/>
  <c r="S78" i="17"/>
  <c r="S77" i="17"/>
  <c r="S75" i="17"/>
  <c r="S74" i="17"/>
  <c r="S54" i="17"/>
  <c r="S53" i="17"/>
  <c r="S52" i="17"/>
  <c r="S51" i="17"/>
  <c r="S50" i="17"/>
  <c r="S49" i="17"/>
  <c r="S48" i="17"/>
  <c r="S47" i="17"/>
  <c r="S46" i="17"/>
  <c r="S45" i="17"/>
  <c r="M85" i="17" l="1"/>
  <c r="M73" i="17"/>
  <c r="L133" i="17"/>
  <c r="K121" i="17"/>
  <c r="K67" i="17"/>
  <c r="M109" i="17"/>
  <c r="M37" i="17"/>
  <c r="L37" i="17"/>
  <c r="L232" i="17"/>
  <c r="P232" i="17"/>
  <c r="M228" i="17"/>
  <c r="P228" i="17"/>
  <c r="L224" i="17"/>
  <c r="P224" i="17"/>
  <c r="M220" i="17"/>
  <c r="P220" i="17"/>
  <c r="L216" i="17"/>
  <c r="P216" i="17"/>
  <c r="M212" i="17"/>
  <c r="P212" i="17"/>
  <c r="L208" i="17"/>
  <c r="P208" i="17"/>
  <c r="M204" i="17"/>
  <c r="P204" i="17"/>
  <c r="L200" i="17"/>
  <c r="P200" i="17"/>
  <c r="M196" i="17"/>
  <c r="P196" i="17"/>
  <c r="L192" i="17"/>
  <c r="P192" i="17"/>
  <c r="M188" i="17"/>
  <c r="P188" i="17"/>
  <c r="L184" i="17"/>
  <c r="P184" i="17"/>
  <c r="M180" i="17"/>
  <c r="P180" i="17"/>
  <c r="L176" i="17"/>
  <c r="P176" i="17"/>
  <c r="M172" i="17"/>
  <c r="P172" i="17"/>
  <c r="L168" i="17"/>
  <c r="P168" i="17"/>
  <c r="M164" i="17"/>
  <c r="P164" i="17"/>
  <c r="L160" i="17"/>
  <c r="P160" i="17"/>
  <c r="M156" i="17"/>
  <c r="P156" i="17"/>
  <c r="L152" i="17"/>
  <c r="P152" i="17"/>
  <c r="M148" i="17"/>
  <c r="P148" i="17"/>
  <c r="L144" i="17"/>
  <c r="P144" i="17"/>
  <c r="M140" i="17"/>
  <c r="P140" i="17"/>
  <c r="L136" i="17"/>
  <c r="P136" i="17"/>
  <c r="M132" i="17"/>
  <c r="P132" i="17"/>
  <c r="L128" i="17"/>
  <c r="P128" i="17"/>
  <c r="M124" i="17"/>
  <c r="P124" i="17"/>
  <c r="L120" i="17"/>
  <c r="P120" i="17"/>
  <c r="M116" i="17"/>
  <c r="P116" i="17"/>
  <c r="L112" i="17"/>
  <c r="P112" i="17"/>
  <c r="M108" i="17"/>
  <c r="P108" i="17"/>
  <c r="L104" i="17"/>
  <c r="P104" i="17"/>
  <c r="M100" i="17"/>
  <c r="P100" i="17"/>
  <c r="L96" i="17"/>
  <c r="P96" i="17"/>
  <c r="M92" i="17"/>
  <c r="P92" i="17"/>
  <c r="L88" i="17"/>
  <c r="P88" i="17"/>
  <c r="M84" i="17"/>
  <c r="P84" i="17"/>
  <c r="L80" i="17"/>
  <c r="P80" i="17"/>
  <c r="M76" i="17"/>
  <c r="P76" i="17"/>
  <c r="L72" i="17"/>
  <c r="P72" i="17"/>
  <c r="M68" i="17"/>
  <c r="P68" i="17"/>
  <c r="L64" i="17"/>
  <c r="P64" i="17"/>
  <c r="M60" i="17"/>
  <c r="P60" i="17"/>
  <c r="L56" i="17"/>
  <c r="P56" i="17"/>
  <c r="M52" i="17"/>
  <c r="P52" i="17"/>
  <c r="L48" i="17"/>
  <c r="P48" i="17"/>
  <c r="M44" i="17"/>
  <c r="P44" i="17"/>
  <c r="L40" i="17"/>
  <c r="P40" i="17"/>
  <c r="K36" i="17"/>
  <c r="P36" i="17"/>
  <c r="L140" i="17"/>
  <c r="L100" i="17"/>
  <c r="L68" i="17"/>
  <c r="K188" i="17"/>
  <c r="K180" i="17"/>
  <c r="K172" i="17"/>
  <c r="K92" i="17"/>
  <c r="K84" i="17"/>
  <c r="K76" i="17"/>
  <c r="K231" i="17"/>
  <c r="P231" i="17"/>
  <c r="L227" i="17"/>
  <c r="P227" i="17"/>
  <c r="K223" i="17"/>
  <c r="P223" i="17"/>
  <c r="L219" i="17"/>
  <c r="P219" i="17"/>
  <c r="K215" i="17"/>
  <c r="P215" i="17"/>
  <c r="L211" i="17"/>
  <c r="P211" i="17"/>
  <c r="K207" i="17"/>
  <c r="P207" i="17"/>
  <c r="L203" i="17"/>
  <c r="P203" i="17"/>
  <c r="K199" i="17"/>
  <c r="P199" i="17"/>
  <c r="L195" i="17"/>
  <c r="P195" i="17"/>
  <c r="K191" i="17"/>
  <c r="P191" i="17"/>
  <c r="L187" i="17"/>
  <c r="P187" i="17"/>
  <c r="K183" i="17"/>
  <c r="P183" i="17"/>
  <c r="L179" i="17"/>
  <c r="P179" i="17"/>
  <c r="K175" i="17"/>
  <c r="P175" i="17"/>
  <c r="L171" i="17"/>
  <c r="P171" i="17"/>
  <c r="K167" i="17"/>
  <c r="P167" i="17"/>
  <c r="L163" i="17"/>
  <c r="P163" i="17"/>
  <c r="K159" i="17"/>
  <c r="P159" i="17"/>
  <c r="L155" i="17"/>
  <c r="P155" i="17"/>
  <c r="K151" i="17"/>
  <c r="P151" i="17"/>
  <c r="L147" i="17"/>
  <c r="P147" i="17"/>
  <c r="K143" i="17"/>
  <c r="P143" i="17"/>
  <c r="L139" i="17"/>
  <c r="P139" i="17"/>
  <c r="K135" i="17"/>
  <c r="P135" i="17"/>
  <c r="L131" i="17"/>
  <c r="P131" i="17"/>
  <c r="K127" i="17"/>
  <c r="P127" i="17"/>
  <c r="L123" i="17"/>
  <c r="P123" i="17"/>
  <c r="K119" i="17"/>
  <c r="P119" i="17"/>
  <c r="L115" i="17"/>
  <c r="P115" i="17"/>
  <c r="K111" i="17"/>
  <c r="P111" i="17"/>
  <c r="L107" i="17"/>
  <c r="P107" i="17"/>
  <c r="K103" i="17"/>
  <c r="P103" i="17"/>
  <c r="L99" i="17"/>
  <c r="P99" i="17"/>
  <c r="K95" i="17"/>
  <c r="P95" i="17"/>
  <c r="L91" i="17"/>
  <c r="P91" i="17"/>
  <c r="K87" i="17"/>
  <c r="P87" i="17"/>
  <c r="L83" i="17"/>
  <c r="P83" i="17"/>
  <c r="K79" i="17"/>
  <c r="P79" i="17"/>
  <c r="L75" i="17"/>
  <c r="P75" i="17"/>
  <c r="K71" i="17"/>
  <c r="P71" i="17"/>
  <c r="L67" i="17"/>
  <c r="P67" i="17"/>
  <c r="K63" i="17"/>
  <c r="P63" i="17"/>
  <c r="L59" i="17"/>
  <c r="P59" i="17"/>
  <c r="K55" i="17"/>
  <c r="P55" i="17"/>
  <c r="L51" i="17"/>
  <c r="P51" i="17"/>
  <c r="K47" i="17"/>
  <c r="P47" i="17"/>
  <c r="L43" i="17"/>
  <c r="P43" i="17"/>
  <c r="K39" i="17"/>
  <c r="P39" i="17"/>
  <c r="L35" i="17"/>
  <c r="P35" i="17"/>
  <c r="M80" i="17"/>
  <c r="L220" i="17"/>
  <c r="L172" i="17"/>
  <c r="L148" i="17"/>
  <c r="L116" i="17"/>
  <c r="L108" i="17"/>
  <c r="L76" i="17"/>
  <c r="L44" i="17"/>
  <c r="L36" i="17"/>
  <c r="O230" i="17"/>
  <c r="P230" i="17"/>
  <c r="K226" i="17"/>
  <c r="P226" i="17"/>
  <c r="L222" i="17"/>
  <c r="P222" i="17"/>
  <c r="K218" i="17"/>
  <c r="P218" i="17"/>
  <c r="K214" i="17"/>
  <c r="P214" i="17"/>
  <c r="K210" i="17"/>
  <c r="P210" i="17"/>
  <c r="O206" i="17"/>
  <c r="P206" i="17"/>
  <c r="K202" i="17"/>
  <c r="P202" i="17"/>
  <c r="O198" i="17"/>
  <c r="P198" i="17"/>
  <c r="K194" i="17"/>
  <c r="P194" i="17"/>
  <c r="L190" i="17"/>
  <c r="P190" i="17"/>
  <c r="K186" i="17"/>
  <c r="P186" i="17"/>
  <c r="O182" i="17"/>
  <c r="P182" i="17"/>
  <c r="K178" i="17"/>
  <c r="P178" i="17"/>
  <c r="O174" i="17"/>
  <c r="P174" i="17"/>
  <c r="K170" i="17"/>
  <c r="P170" i="17"/>
  <c r="O166" i="17"/>
  <c r="P166" i="17"/>
  <c r="K162" i="17"/>
  <c r="P162" i="17"/>
  <c r="L158" i="17"/>
  <c r="P158" i="17"/>
  <c r="K154" i="17"/>
  <c r="P154" i="17"/>
  <c r="K150" i="17"/>
  <c r="P150" i="17"/>
  <c r="K146" i="17"/>
  <c r="P146" i="17"/>
  <c r="O142" i="17"/>
  <c r="P142" i="17"/>
  <c r="K138" i="17"/>
  <c r="P138" i="17"/>
  <c r="O134" i="17"/>
  <c r="P134" i="17"/>
  <c r="K130" i="17"/>
  <c r="P130" i="17"/>
  <c r="L126" i="17"/>
  <c r="P126" i="17"/>
  <c r="K122" i="17"/>
  <c r="P122" i="17"/>
  <c r="O118" i="17"/>
  <c r="P118" i="17"/>
  <c r="K114" i="17"/>
  <c r="P114" i="17"/>
  <c r="O110" i="17"/>
  <c r="P110" i="17"/>
  <c r="K106" i="17"/>
  <c r="P106" i="17"/>
  <c r="O102" i="17"/>
  <c r="P102" i="17"/>
  <c r="K98" i="17"/>
  <c r="P98" i="17"/>
  <c r="L94" i="17"/>
  <c r="P94" i="17"/>
  <c r="K90" i="17"/>
  <c r="P90" i="17"/>
  <c r="K86" i="17"/>
  <c r="P86" i="17"/>
  <c r="K82" i="17"/>
  <c r="P82" i="17"/>
  <c r="O78" i="17"/>
  <c r="P78" i="17"/>
  <c r="K74" i="17"/>
  <c r="P74" i="17"/>
  <c r="O70" i="17"/>
  <c r="P70" i="17"/>
  <c r="K66" i="17"/>
  <c r="P66" i="17"/>
  <c r="L62" i="17"/>
  <c r="P62" i="17"/>
  <c r="K58" i="17"/>
  <c r="P58" i="17"/>
  <c r="O54" i="17"/>
  <c r="P54" i="17"/>
  <c r="K50" i="17"/>
  <c r="P50" i="17"/>
  <c r="O46" i="17"/>
  <c r="P46" i="17"/>
  <c r="K42" i="17"/>
  <c r="P42" i="17"/>
  <c r="O38" i="17"/>
  <c r="P38" i="17"/>
  <c r="M144" i="17"/>
  <c r="M40" i="17"/>
  <c r="L204" i="17"/>
  <c r="L156" i="17"/>
  <c r="L124" i="17"/>
  <c r="L84" i="17"/>
  <c r="L52" i="17"/>
  <c r="K212" i="17"/>
  <c r="K204" i="17"/>
  <c r="K166" i="17"/>
  <c r="K124" i="17"/>
  <c r="K116" i="17"/>
  <c r="K108" i="17"/>
  <c r="K60" i="17"/>
  <c r="K52" i="17"/>
  <c r="N233" i="17"/>
  <c r="P233" i="17"/>
  <c r="O229" i="17"/>
  <c r="P229" i="17"/>
  <c r="N225" i="17"/>
  <c r="P225" i="17"/>
  <c r="O221" i="17"/>
  <c r="P221" i="17"/>
  <c r="N217" i="17"/>
  <c r="P217" i="17"/>
  <c r="O213" i="17"/>
  <c r="P213" i="17"/>
  <c r="N209" i="17"/>
  <c r="P209" i="17"/>
  <c r="O205" i="17"/>
  <c r="P205" i="17"/>
  <c r="N201" i="17"/>
  <c r="P201" i="17"/>
  <c r="O197" i="17"/>
  <c r="P197" i="17"/>
  <c r="N193" i="17"/>
  <c r="P193" i="17"/>
  <c r="O189" i="17"/>
  <c r="P189" i="17"/>
  <c r="N185" i="17"/>
  <c r="P185" i="17"/>
  <c r="O181" i="17"/>
  <c r="P181" i="17"/>
  <c r="N177" i="17"/>
  <c r="P177" i="17"/>
  <c r="O173" i="17"/>
  <c r="P173" i="17"/>
  <c r="N169" i="17"/>
  <c r="P169" i="17"/>
  <c r="O165" i="17"/>
  <c r="P165" i="17"/>
  <c r="N161" i="17"/>
  <c r="P161" i="17"/>
  <c r="O157" i="17"/>
  <c r="P157" i="17"/>
  <c r="N153" i="17"/>
  <c r="P153" i="17"/>
  <c r="O149" i="17"/>
  <c r="P149" i="17"/>
  <c r="N145" i="17"/>
  <c r="P145" i="17"/>
  <c r="O141" i="17"/>
  <c r="P141" i="17"/>
  <c r="N137" i="17"/>
  <c r="P137" i="17"/>
  <c r="O133" i="17"/>
  <c r="P133" i="17"/>
  <c r="N129" i="17"/>
  <c r="P129" i="17"/>
  <c r="O125" i="17"/>
  <c r="P125" i="17"/>
  <c r="N121" i="17"/>
  <c r="P121" i="17"/>
  <c r="O117" i="17"/>
  <c r="P117" i="17"/>
  <c r="N113" i="17"/>
  <c r="P113" i="17"/>
  <c r="O109" i="17"/>
  <c r="P109" i="17"/>
  <c r="N105" i="17"/>
  <c r="P105" i="17"/>
  <c r="O101" i="17"/>
  <c r="P101" i="17"/>
  <c r="N97" i="17"/>
  <c r="P97" i="17"/>
  <c r="O93" i="17"/>
  <c r="P93" i="17"/>
  <c r="N89" i="17"/>
  <c r="P89" i="17"/>
  <c r="O85" i="17"/>
  <c r="P85" i="17"/>
  <c r="N81" i="17"/>
  <c r="P81" i="17"/>
  <c r="O77" i="17"/>
  <c r="P77" i="17"/>
  <c r="N73" i="17"/>
  <c r="P73" i="17"/>
  <c r="O69" i="17"/>
  <c r="P69" i="17"/>
  <c r="N65" i="17"/>
  <c r="P65" i="17"/>
  <c r="O61" i="17"/>
  <c r="P61" i="17"/>
  <c r="N57" i="17"/>
  <c r="P57" i="17"/>
  <c r="O53" i="17"/>
  <c r="P53" i="17"/>
  <c r="N49" i="17"/>
  <c r="P49" i="17"/>
  <c r="O45" i="17"/>
  <c r="P45" i="17"/>
  <c r="N41" i="17"/>
  <c r="P41" i="17"/>
  <c r="O37" i="17"/>
  <c r="P37" i="17"/>
  <c r="M230" i="17"/>
  <c r="M215" i="17"/>
  <c r="M143" i="17"/>
  <c r="M70" i="17"/>
  <c r="M54" i="17"/>
  <c r="K198" i="17"/>
  <c r="K78" i="17"/>
  <c r="K62" i="17"/>
  <c r="M182" i="17"/>
  <c r="M166" i="17"/>
  <c r="M150" i="17"/>
  <c r="M79" i="17"/>
  <c r="M38" i="17"/>
  <c r="L198" i="17"/>
  <c r="L54" i="17"/>
  <c r="L38" i="17"/>
  <c r="K222" i="17"/>
  <c r="K102" i="17"/>
  <c r="L159" i="17"/>
  <c r="M222" i="17"/>
  <c r="M78" i="17"/>
  <c r="M62" i="17"/>
  <c r="M47" i="17"/>
  <c r="L87" i="17"/>
  <c r="L70" i="17"/>
  <c r="K206" i="17"/>
  <c r="K190" i="17"/>
  <c r="K70" i="17"/>
  <c r="M134" i="17"/>
  <c r="M118" i="17"/>
  <c r="M46" i="17"/>
  <c r="L214" i="17"/>
  <c r="L135" i="17"/>
  <c r="L118" i="17"/>
  <c r="L102" i="17"/>
  <c r="L86" i="17"/>
  <c r="K220" i="17"/>
  <c r="K174" i="17"/>
  <c r="K158" i="17"/>
  <c r="K38" i="17"/>
  <c r="M206" i="17"/>
  <c r="M102" i="17"/>
  <c r="L230" i="17"/>
  <c r="L150" i="17"/>
  <c r="L134" i="17"/>
  <c r="K142" i="17"/>
  <c r="K126" i="17"/>
  <c r="M190" i="17"/>
  <c r="M174" i="17"/>
  <c r="M158" i="17"/>
  <c r="L166" i="17"/>
  <c r="K230" i="17"/>
  <c r="K110" i="17"/>
  <c r="K94" i="17"/>
  <c r="M210" i="17"/>
  <c r="M186" i="17"/>
  <c r="M138" i="17"/>
  <c r="L210" i="17"/>
  <c r="L194" i="17"/>
  <c r="L178" i="17"/>
  <c r="L162" i="17"/>
  <c r="L82" i="17"/>
  <c r="M146" i="17"/>
  <c r="M50" i="17"/>
  <c r="L106" i="17"/>
  <c r="L66" i="17"/>
  <c r="M218" i="17"/>
  <c r="M170" i="17"/>
  <c r="M122" i="17"/>
  <c r="M98" i="17"/>
  <c r="M74" i="17"/>
  <c r="L146" i="17"/>
  <c r="L90" i="17"/>
  <c r="L50" i="17"/>
  <c r="N205" i="17"/>
  <c r="M154" i="17"/>
  <c r="M58" i="17"/>
  <c r="L218" i="17"/>
  <c r="L202" i="17"/>
  <c r="L186" i="17"/>
  <c r="L170" i="17"/>
  <c r="L114" i="17"/>
  <c r="L74" i="17"/>
  <c r="N141" i="17"/>
  <c r="M226" i="17"/>
  <c r="M178" i="17"/>
  <c r="M130" i="17"/>
  <c r="M106" i="17"/>
  <c r="L154" i="17"/>
  <c r="L58" i="17"/>
  <c r="N77" i="17"/>
  <c r="M202" i="17"/>
  <c r="L138" i="17"/>
  <c r="L98" i="17"/>
  <c r="M162" i="17"/>
  <c r="M114" i="17"/>
  <c r="M90" i="17"/>
  <c r="M66" i="17"/>
  <c r="L226" i="17"/>
  <c r="L122" i="17"/>
  <c r="M183" i="17"/>
  <c r="M151" i="17"/>
  <c r="L183" i="17"/>
  <c r="L63" i="17"/>
  <c r="L39" i="17"/>
  <c r="N197" i="17"/>
  <c r="N133" i="17"/>
  <c r="N69" i="17"/>
  <c r="M223" i="17"/>
  <c r="M119" i="17"/>
  <c r="M87" i="17"/>
  <c r="M55" i="17"/>
  <c r="L207" i="17"/>
  <c r="L119" i="17"/>
  <c r="N189" i="17"/>
  <c r="N125" i="17"/>
  <c r="N61" i="17"/>
  <c r="M191" i="17"/>
  <c r="M159" i="17"/>
  <c r="L231" i="17"/>
  <c r="L167" i="17"/>
  <c r="L143" i="17"/>
  <c r="L95" i="17"/>
  <c r="L71" i="17"/>
  <c r="N181" i="17"/>
  <c r="N117" i="17"/>
  <c r="N53" i="17"/>
  <c r="M231" i="17"/>
  <c r="M127" i="17"/>
  <c r="M95" i="17"/>
  <c r="M63" i="17"/>
  <c r="L191" i="17"/>
  <c r="L47" i="17"/>
  <c r="N173" i="17"/>
  <c r="N109" i="17"/>
  <c r="N45" i="17"/>
  <c r="M199" i="17"/>
  <c r="M167" i="17"/>
  <c r="L215" i="17"/>
  <c r="L151" i="17"/>
  <c r="L127" i="17"/>
  <c r="L103" i="17"/>
  <c r="N229" i="17"/>
  <c r="N165" i="17"/>
  <c r="N101" i="17"/>
  <c r="N37" i="17"/>
  <c r="M135" i="17"/>
  <c r="M103" i="17"/>
  <c r="M71" i="17"/>
  <c r="L175" i="17"/>
  <c r="L79" i="17"/>
  <c r="L55" i="17"/>
  <c r="N221" i="17"/>
  <c r="N157" i="17"/>
  <c r="N93" i="17"/>
  <c r="M207" i="17"/>
  <c r="M175" i="17"/>
  <c r="M39" i="17"/>
  <c r="L199" i="17"/>
  <c r="N213" i="17"/>
  <c r="N149" i="17"/>
  <c r="N85" i="17"/>
  <c r="AG33" i="25"/>
  <c r="AH32" i="25"/>
  <c r="M216" i="17"/>
  <c r="M152" i="17"/>
  <c r="M88" i="17"/>
  <c r="N230" i="17"/>
  <c r="N222" i="17"/>
  <c r="N214" i="17"/>
  <c r="N206" i="17"/>
  <c r="N198" i="17"/>
  <c r="N190" i="17"/>
  <c r="N182" i="17"/>
  <c r="N174" i="17"/>
  <c r="N166" i="17"/>
  <c r="N158" i="17"/>
  <c r="N150" i="17"/>
  <c r="N142" i="17"/>
  <c r="N134" i="17"/>
  <c r="N126" i="17"/>
  <c r="N118" i="17"/>
  <c r="N110" i="17"/>
  <c r="N102" i="17"/>
  <c r="N94" i="17"/>
  <c r="N86" i="17"/>
  <c r="N78" i="17"/>
  <c r="N70" i="17"/>
  <c r="N62" i="17"/>
  <c r="N54" i="17"/>
  <c r="N46" i="17"/>
  <c r="N38" i="17"/>
  <c r="O227" i="17"/>
  <c r="O219" i="17"/>
  <c r="O211" i="17"/>
  <c r="O203" i="17"/>
  <c r="O195" i="17"/>
  <c r="O187" i="17"/>
  <c r="O179" i="17"/>
  <c r="O171" i="17"/>
  <c r="O163" i="17"/>
  <c r="O155" i="17"/>
  <c r="O147" i="17"/>
  <c r="O139" i="17"/>
  <c r="O131" i="17"/>
  <c r="O123" i="17"/>
  <c r="O115" i="17"/>
  <c r="O107" i="17"/>
  <c r="O99" i="17"/>
  <c r="O91" i="17"/>
  <c r="O83" i="17"/>
  <c r="O75" i="17"/>
  <c r="O67" i="17"/>
  <c r="O59" i="17"/>
  <c r="O51" i="17"/>
  <c r="O43" i="17"/>
  <c r="M224" i="17"/>
  <c r="M160" i="17"/>
  <c r="M96" i="17"/>
  <c r="O226" i="17"/>
  <c r="O218" i="17"/>
  <c r="O210" i="17"/>
  <c r="O202" i="17"/>
  <c r="O194" i="17"/>
  <c r="O186" i="17"/>
  <c r="O178" i="17"/>
  <c r="O170" i="17"/>
  <c r="O162" i="17"/>
  <c r="O154" i="17"/>
  <c r="O146" i="17"/>
  <c r="O138" i="17"/>
  <c r="O130" i="17"/>
  <c r="O122" i="17"/>
  <c r="O114" i="17"/>
  <c r="O106" i="17"/>
  <c r="O98" i="17"/>
  <c r="O90" i="17"/>
  <c r="O82" i="17"/>
  <c r="O74" i="17"/>
  <c r="O66" i="17"/>
  <c r="O58" i="17"/>
  <c r="O50" i="17"/>
  <c r="O42" i="17"/>
  <c r="M232" i="17"/>
  <c r="M168" i="17"/>
  <c r="M104" i="17"/>
  <c r="M86" i="17"/>
  <c r="L228" i="17"/>
  <c r="L206" i="17"/>
  <c r="L196" i="17"/>
  <c r="L174" i="17"/>
  <c r="L164" i="17"/>
  <c r="L142" i="17"/>
  <c r="L132" i="17"/>
  <c r="L110" i="17"/>
  <c r="L78" i="17"/>
  <c r="L46" i="17"/>
  <c r="K196" i="17"/>
  <c r="K182" i="17"/>
  <c r="K171" i="17"/>
  <c r="K132" i="17"/>
  <c r="K118" i="17"/>
  <c r="K107" i="17"/>
  <c r="K68" i="17"/>
  <c r="K54" i="17"/>
  <c r="K43" i="17"/>
  <c r="N228" i="17"/>
  <c r="N220" i="17"/>
  <c r="N212" i="17"/>
  <c r="N204" i="17"/>
  <c r="N196" i="17"/>
  <c r="N188" i="17"/>
  <c r="N180" i="17"/>
  <c r="N172" i="17"/>
  <c r="N164" i="17"/>
  <c r="N156" i="17"/>
  <c r="N148" i="17"/>
  <c r="N140" i="17"/>
  <c r="N132" i="17"/>
  <c r="N124" i="17"/>
  <c r="N116" i="17"/>
  <c r="N108" i="17"/>
  <c r="N100" i="17"/>
  <c r="N92" i="17"/>
  <c r="N84" i="17"/>
  <c r="N76" i="17"/>
  <c r="N68" i="17"/>
  <c r="N60" i="17"/>
  <c r="N52" i="17"/>
  <c r="N44" i="17"/>
  <c r="O233" i="17"/>
  <c r="O225" i="17"/>
  <c r="O217" i="17"/>
  <c r="O209" i="17"/>
  <c r="O201" i="17"/>
  <c r="O193" i="17"/>
  <c r="O185" i="17"/>
  <c r="O177" i="17"/>
  <c r="O169" i="17"/>
  <c r="O161" i="17"/>
  <c r="O153" i="17"/>
  <c r="O145" i="17"/>
  <c r="O137" i="17"/>
  <c r="O129" i="17"/>
  <c r="O121" i="17"/>
  <c r="O113" i="17"/>
  <c r="O105" i="17"/>
  <c r="O97" i="17"/>
  <c r="O89" i="17"/>
  <c r="O81" i="17"/>
  <c r="O73" i="17"/>
  <c r="O65" i="17"/>
  <c r="O57" i="17"/>
  <c r="O49" i="17"/>
  <c r="O41" i="17"/>
  <c r="M176" i="17"/>
  <c r="M112" i="17"/>
  <c r="M48" i="17"/>
  <c r="N227" i="17"/>
  <c r="N219" i="17"/>
  <c r="N211" i="17"/>
  <c r="N203" i="17"/>
  <c r="N195" i="17"/>
  <c r="N187" i="17"/>
  <c r="N179" i="17"/>
  <c r="N171" i="17"/>
  <c r="N163" i="17"/>
  <c r="N155" i="17"/>
  <c r="N147" i="17"/>
  <c r="N139" i="17"/>
  <c r="N131" i="17"/>
  <c r="N123" i="17"/>
  <c r="N115" i="17"/>
  <c r="N107" i="17"/>
  <c r="N99" i="17"/>
  <c r="N91" i="17"/>
  <c r="N83" i="17"/>
  <c r="N75" i="17"/>
  <c r="N67" i="17"/>
  <c r="N59" i="17"/>
  <c r="N51" i="17"/>
  <c r="N43" i="17"/>
  <c r="O232" i="17"/>
  <c r="O224" i="17"/>
  <c r="O216" i="17"/>
  <c r="O208" i="17"/>
  <c r="O200" i="17"/>
  <c r="O192" i="17"/>
  <c r="O184" i="17"/>
  <c r="O176" i="17"/>
  <c r="O168" i="17"/>
  <c r="O160" i="17"/>
  <c r="O152" i="17"/>
  <c r="O144" i="17"/>
  <c r="O136" i="17"/>
  <c r="O128" i="17"/>
  <c r="O120" i="17"/>
  <c r="O112" i="17"/>
  <c r="O104" i="17"/>
  <c r="O96" i="17"/>
  <c r="O88" i="17"/>
  <c r="O80" i="17"/>
  <c r="O72" i="17"/>
  <c r="O64" i="17"/>
  <c r="O56" i="17"/>
  <c r="O48" i="17"/>
  <c r="O40" i="17"/>
  <c r="M184" i="17"/>
  <c r="M120" i="17"/>
  <c r="M56" i="17"/>
  <c r="N226" i="17"/>
  <c r="N218" i="17"/>
  <c r="N210" i="17"/>
  <c r="N202" i="17"/>
  <c r="N194" i="17"/>
  <c r="N186" i="17"/>
  <c r="N178" i="17"/>
  <c r="N170" i="17"/>
  <c r="N162" i="17"/>
  <c r="N154" i="17"/>
  <c r="N146" i="17"/>
  <c r="N138" i="17"/>
  <c r="N130" i="17"/>
  <c r="N122" i="17"/>
  <c r="N114" i="17"/>
  <c r="N106" i="17"/>
  <c r="N98" i="17"/>
  <c r="N90" i="17"/>
  <c r="N82" i="17"/>
  <c r="N74" i="17"/>
  <c r="N66" i="17"/>
  <c r="N58" i="17"/>
  <c r="N50" i="17"/>
  <c r="N42" i="17"/>
  <c r="O231" i="17"/>
  <c r="O223" i="17"/>
  <c r="O215" i="17"/>
  <c r="O207" i="17"/>
  <c r="O199" i="17"/>
  <c r="O191" i="17"/>
  <c r="O183" i="17"/>
  <c r="O175" i="17"/>
  <c r="O167" i="17"/>
  <c r="O159" i="17"/>
  <c r="O151" i="17"/>
  <c r="O143" i="17"/>
  <c r="O135" i="17"/>
  <c r="O127" i="17"/>
  <c r="O119" i="17"/>
  <c r="O111" i="17"/>
  <c r="O103" i="17"/>
  <c r="O95" i="17"/>
  <c r="O87" i="17"/>
  <c r="O79" i="17"/>
  <c r="O71" i="17"/>
  <c r="O63" i="17"/>
  <c r="O55" i="17"/>
  <c r="O47" i="17"/>
  <c r="O39" i="17"/>
  <c r="M192" i="17"/>
  <c r="M128" i="17"/>
  <c r="M64" i="17"/>
  <c r="O222" i="17"/>
  <c r="O214" i="17"/>
  <c r="O190" i="17"/>
  <c r="O158" i="17"/>
  <c r="O150" i="17"/>
  <c r="O126" i="17"/>
  <c r="O94" i="17"/>
  <c r="O86" i="17"/>
  <c r="O62" i="17"/>
  <c r="M200" i="17"/>
  <c r="M136" i="17"/>
  <c r="M72" i="17"/>
  <c r="L212" i="17"/>
  <c r="L180" i="17"/>
  <c r="K228" i="17"/>
  <c r="K203" i="17"/>
  <c r="K164" i="17"/>
  <c r="K139" i="17"/>
  <c r="K100" i="17"/>
  <c r="K75" i="17"/>
  <c r="N232" i="17"/>
  <c r="N224" i="17"/>
  <c r="N216" i="17"/>
  <c r="N208" i="17"/>
  <c r="N200" i="17"/>
  <c r="N192" i="17"/>
  <c r="N184" i="17"/>
  <c r="N176" i="17"/>
  <c r="N168" i="17"/>
  <c r="N160" i="17"/>
  <c r="N152" i="17"/>
  <c r="N144" i="17"/>
  <c r="N136" i="17"/>
  <c r="N128" i="17"/>
  <c r="N120" i="17"/>
  <c r="N112" i="17"/>
  <c r="N104" i="17"/>
  <c r="N96" i="17"/>
  <c r="N88" i="17"/>
  <c r="N80" i="17"/>
  <c r="N72" i="17"/>
  <c r="N64" i="17"/>
  <c r="N56" i="17"/>
  <c r="N48" i="17"/>
  <c r="N40" i="17"/>
  <c r="N231" i="17"/>
  <c r="N223" i="17"/>
  <c r="N215" i="17"/>
  <c r="N207" i="17"/>
  <c r="N199" i="17"/>
  <c r="N191" i="17"/>
  <c r="N183" i="17"/>
  <c r="N175" i="17"/>
  <c r="N167" i="17"/>
  <c r="N159" i="17"/>
  <c r="N151" i="17"/>
  <c r="N143" i="17"/>
  <c r="N135" i="17"/>
  <c r="N127" i="17"/>
  <c r="N119" i="17"/>
  <c r="N111" i="17"/>
  <c r="N103" i="17"/>
  <c r="N95" i="17"/>
  <c r="N87" i="17"/>
  <c r="N79" i="17"/>
  <c r="N71" i="17"/>
  <c r="N63" i="17"/>
  <c r="N55" i="17"/>
  <c r="N47" i="17"/>
  <c r="N39" i="17"/>
  <c r="O228" i="17"/>
  <c r="O220" i="17"/>
  <c r="O212" i="17"/>
  <c r="O204" i="17"/>
  <c r="O196" i="17"/>
  <c r="O188" i="17"/>
  <c r="O180" i="17"/>
  <c r="O172" i="17"/>
  <c r="O164" i="17"/>
  <c r="O156" i="17"/>
  <c r="O148" i="17"/>
  <c r="O140" i="17"/>
  <c r="O132" i="17"/>
  <c r="O124" i="17"/>
  <c r="O116" i="17"/>
  <c r="O108" i="17"/>
  <c r="O100" i="17"/>
  <c r="O92" i="17"/>
  <c r="O84" i="17"/>
  <c r="O76" i="17"/>
  <c r="O68" i="17"/>
  <c r="O60" i="17"/>
  <c r="O52" i="17"/>
  <c r="O44" i="17"/>
  <c r="O36" i="17"/>
  <c r="K35" i="17"/>
  <c r="M35" i="17"/>
  <c r="N36" i="17"/>
  <c r="N35" i="17"/>
  <c r="O35" i="17"/>
  <c r="M36" i="17"/>
  <c r="K232" i="17"/>
  <c r="K224" i="17"/>
  <c r="K216" i="17"/>
  <c r="K208" i="17"/>
  <c r="K200" i="17"/>
  <c r="K192" i="17"/>
  <c r="K184" i="17"/>
  <c r="K176" i="17"/>
  <c r="K168" i="17"/>
  <c r="K160" i="17"/>
  <c r="K152" i="17"/>
  <c r="K144" i="17"/>
  <c r="K136" i="17"/>
  <c r="K128" i="17"/>
  <c r="K120" i="17"/>
  <c r="K112" i="17"/>
  <c r="K104" i="17"/>
  <c r="K96" i="17"/>
  <c r="K88" i="17"/>
  <c r="K80" i="17"/>
  <c r="K72" i="17"/>
  <c r="K64" i="17"/>
  <c r="K56" i="17"/>
  <c r="K48" i="17"/>
  <c r="K40" i="17"/>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34" i="18"/>
  <c r="AK35" i="18"/>
  <c r="AK33" i="18"/>
  <c r="AH33" i="25" l="1"/>
  <c r="AI32" i="25"/>
  <c r="H15" i="18"/>
  <c r="W12" i="18"/>
  <c r="AP33" i="18"/>
  <c r="AE34" i="18"/>
  <c r="AE35" i="18"/>
  <c r="AE36" i="18"/>
  <c r="AE37" i="18"/>
  <c r="AE38" i="18"/>
  <c r="AE39" i="18"/>
  <c r="AE40" i="18"/>
  <c r="AE41" i="18"/>
  <c r="AE42" i="18"/>
  <c r="AE43" i="18"/>
  <c r="AE44" i="18"/>
  <c r="AE45" i="18"/>
  <c r="AE46" i="18"/>
  <c r="AE48" i="18"/>
  <c r="AE49" i="18"/>
  <c r="AE50" i="18"/>
  <c r="AE52" i="18"/>
  <c r="AE53" i="18"/>
  <c r="AE54" i="18"/>
  <c r="AE57" i="18"/>
  <c r="AE58" i="18"/>
  <c r="AE59" i="18"/>
  <c r="AE60" i="18"/>
  <c r="AE61" i="18"/>
  <c r="AE62" i="18"/>
  <c r="AE65" i="18"/>
  <c r="AE68" i="18"/>
  <c r="AE69" i="18"/>
  <c r="AE70" i="18"/>
  <c r="AE71" i="18"/>
  <c r="AE72" i="18"/>
  <c r="AE73" i="18"/>
  <c r="AE76" i="18"/>
  <c r="AE77" i="18"/>
  <c r="AE78" i="18"/>
  <c r="AE79" i="18"/>
  <c r="AE80" i="18"/>
  <c r="AE81" i="18"/>
  <c r="AE84" i="18"/>
  <c r="AE85" i="18"/>
  <c r="AE86" i="18"/>
  <c r="AE87" i="18"/>
  <c r="AE88" i="18"/>
  <c r="AE89" i="18"/>
  <c r="AE90" i="18"/>
  <c r="AE93" i="18"/>
  <c r="AE94" i="18"/>
  <c r="AE96" i="18"/>
  <c r="AE97" i="18"/>
  <c r="AE98" i="18"/>
  <c r="AE100" i="18"/>
  <c r="AE102" i="18"/>
  <c r="AE104" i="18"/>
  <c r="AE105" i="18"/>
  <c r="AE106" i="18"/>
  <c r="AE108" i="18"/>
  <c r="AE110" i="18"/>
  <c r="AE112" i="18"/>
  <c r="AE113" i="18"/>
  <c r="AE114" i="18"/>
  <c r="AE116" i="18"/>
  <c r="AE117" i="18"/>
  <c r="AE118" i="18"/>
  <c r="AE121" i="18"/>
  <c r="AE124" i="18"/>
  <c r="AE125" i="18"/>
  <c r="AE126" i="18"/>
  <c r="AE128" i="18"/>
  <c r="AE129" i="18"/>
  <c r="AE130" i="18"/>
  <c r="AE132" i="18"/>
  <c r="AE133" i="18"/>
  <c r="AE134" i="18"/>
  <c r="AE135" i="18"/>
  <c r="AE136" i="18"/>
  <c r="AE137" i="18"/>
  <c r="AE138" i="18"/>
  <c r="AE140" i="18"/>
  <c r="AE141" i="18"/>
  <c r="AE142" i="18"/>
  <c r="AE143" i="18"/>
  <c r="AE144" i="18"/>
  <c r="AE145" i="18"/>
  <c r="AE146" i="18"/>
  <c r="AE148" i="18"/>
  <c r="AE149" i="18"/>
  <c r="AE150" i="18"/>
  <c r="AE151" i="18"/>
  <c r="AE152" i="18"/>
  <c r="AE153" i="18"/>
  <c r="AE154" i="18"/>
  <c r="AE156" i="18"/>
  <c r="AE157" i="18"/>
  <c r="AE158" i="18"/>
  <c r="AE160" i="18"/>
  <c r="AE161" i="18"/>
  <c r="AE162" i="18"/>
  <c r="AE164" i="18"/>
  <c r="AE165" i="18"/>
  <c r="AE166" i="18"/>
  <c r="AE168" i="18"/>
  <c r="AE169" i="18"/>
  <c r="AE170" i="18"/>
  <c r="AE172" i="18"/>
  <c r="AE173" i="18"/>
  <c r="AE174" i="18"/>
  <c r="AE176" i="18"/>
  <c r="AE177" i="18"/>
  <c r="AE178" i="18"/>
  <c r="AE180" i="18"/>
  <c r="AE181" i="18"/>
  <c r="AE182" i="18"/>
  <c r="AE184" i="18"/>
  <c r="AE185" i="18"/>
  <c r="AE186" i="18"/>
  <c r="AE188" i="18"/>
  <c r="AE189" i="18"/>
  <c r="AE190" i="18"/>
  <c r="AE192" i="18"/>
  <c r="AE193" i="18"/>
  <c r="AE194" i="18"/>
  <c r="AE196" i="18"/>
  <c r="AE197" i="18"/>
  <c r="AE198" i="18"/>
  <c r="AE199" i="18"/>
  <c r="AE200" i="18"/>
  <c r="AE201" i="18"/>
  <c r="AE202" i="18"/>
  <c r="AE204" i="18"/>
  <c r="AE205" i="18"/>
  <c r="AE206" i="18"/>
  <c r="AE207" i="18"/>
  <c r="AE208" i="18"/>
  <c r="AE209" i="18"/>
  <c r="AE210" i="18"/>
  <c r="AE212" i="18"/>
  <c r="AE213" i="18"/>
  <c r="AE214" i="18"/>
  <c r="AE215" i="18"/>
  <c r="AE216" i="18"/>
  <c r="AE217" i="18"/>
  <c r="AE218" i="18"/>
  <c r="AE220" i="18"/>
  <c r="AE221" i="18"/>
  <c r="AE222" i="18"/>
  <c r="AE224" i="18"/>
  <c r="AE225" i="18"/>
  <c r="AE226" i="18"/>
  <c r="AE228" i="18"/>
  <c r="AE229" i="18"/>
  <c r="AE230" i="18"/>
  <c r="AE232" i="18"/>
  <c r="AE47" i="18"/>
  <c r="AE51" i="18"/>
  <c r="AE55" i="18"/>
  <c r="AE56" i="18"/>
  <c r="AE63" i="18"/>
  <c r="AE64" i="18"/>
  <c r="AE66" i="18"/>
  <c r="AE67" i="18"/>
  <c r="AE74" i="18"/>
  <c r="AE75" i="18"/>
  <c r="AE82" i="18"/>
  <c r="AE83" i="18"/>
  <c r="AE91" i="18"/>
  <c r="AE92" i="18"/>
  <c r="AE95" i="18"/>
  <c r="AE99" i="18"/>
  <c r="AE101" i="18"/>
  <c r="AE103" i="18"/>
  <c r="AE107" i="18"/>
  <c r="AE109" i="18"/>
  <c r="AE111" i="18"/>
  <c r="AE115" i="18"/>
  <c r="AE119" i="18"/>
  <c r="AE120" i="18"/>
  <c r="AE122" i="18"/>
  <c r="AE123" i="18"/>
  <c r="AE127" i="18"/>
  <c r="AE131" i="18"/>
  <c r="AE139" i="18"/>
  <c r="AE147" i="18"/>
  <c r="AE155" i="18"/>
  <c r="AE159" i="18"/>
  <c r="AE163" i="18"/>
  <c r="AE167" i="18"/>
  <c r="AE171" i="18"/>
  <c r="AE175" i="18"/>
  <c r="AE179" i="18"/>
  <c r="AE183" i="18"/>
  <c r="AE187" i="18"/>
  <c r="AE191" i="18"/>
  <c r="AE195" i="18"/>
  <c r="AE203" i="18"/>
  <c r="AE211" i="18"/>
  <c r="AE219" i="18"/>
  <c r="AE223" i="18"/>
  <c r="AE227" i="18"/>
  <c r="AE231" i="18"/>
  <c r="AJ32" i="25" l="1"/>
  <c r="AI33" i="25"/>
  <c r="H13" i="18"/>
  <c r="F13" i="18" s="1"/>
  <c r="AQ33" i="18"/>
  <c r="AS33" i="18"/>
  <c r="AR33" i="18"/>
  <c r="AT33" i="18"/>
  <c r="F15" i="18"/>
  <c r="AF232" i="18"/>
  <c r="AF231" i="18"/>
  <c r="AF230" i="18"/>
  <c r="AF229" i="18"/>
  <c r="AF228" i="18"/>
  <c r="AF227" i="18"/>
  <c r="AF226" i="18"/>
  <c r="AF225" i="18"/>
  <c r="AF224" i="18"/>
  <c r="AF223" i="18"/>
  <c r="AF222" i="18"/>
  <c r="AF221" i="18"/>
  <c r="AF220" i="18"/>
  <c r="AF219" i="18"/>
  <c r="AF218" i="18"/>
  <c r="AF217" i="18"/>
  <c r="AF216" i="18"/>
  <c r="AF215" i="18"/>
  <c r="AF214" i="18"/>
  <c r="AF213" i="18"/>
  <c r="AF212" i="18"/>
  <c r="AF211" i="18"/>
  <c r="AF210" i="18"/>
  <c r="AF209" i="18"/>
  <c r="AF208" i="18"/>
  <c r="AF207" i="18"/>
  <c r="AF206" i="18"/>
  <c r="AF205" i="18"/>
  <c r="AF204" i="18"/>
  <c r="AF203" i="18"/>
  <c r="AF202" i="18"/>
  <c r="AF201" i="18"/>
  <c r="AF200" i="18"/>
  <c r="AF199" i="18"/>
  <c r="AF198" i="18"/>
  <c r="AF197" i="18"/>
  <c r="AF196" i="18"/>
  <c r="AF195" i="18"/>
  <c r="AF194" i="18"/>
  <c r="AF193" i="18"/>
  <c r="AF192" i="18"/>
  <c r="AF191" i="18"/>
  <c r="AF190" i="18"/>
  <c r="AF189" i="18"/>
  <c r="AF188" i="18"/>
  <c r="AF187" i="18"/>
  <c r="AF186" i="18"/>
  <c r="AF185" i="18"/>
  <c r="AF184" i="18"/>
  <c r="AF183" i="18"/>
  <c r="AF182" i="18"/>
  <c r="AF181" i="18"/>
  <c r="AF180" i="18"/>
  <c r="AF179" i="18"/>
  <c r="AF178" i="18"/>
  <c r="AF177" i="18"/>
  <c r="AF176" i="18"/>
  <c r="AF175" i="18"/>
  <c r="AF174" i="18"/>
  <c r="AF173" i="18"/>
  <c r="AF172" i="18"/>
  <c r="AF171" i="18"/>
  <c r="AF170" i="18"/>
  <c r="AF169" i="18"/>
  <c r="AF168" i="18"/>
  <c r="AF167" i="18"/>
  <c r="AF166" i="18"/>
  <c r="AF165" i="18"/>
  <c r="AF164" i="18"/>
  <c r="AF163" i="18"/>
  <c r="AF162" i="18"/>
  <c r="AF161" i="18"/>
  <c r="AF160" i="18"/>
  <c r="AF159" i="18"/>
  <c r="AF158" i="18"/>
  <c r="AF157" i="18"/>
  <c r="AF156" i="18"/>
  <c r="AF155" i="18"/>
  <c r="AF154" i="18"/>
  <c r="AF153" i="18"/>
  <c r="AF152" i="18"/>
  <c r="AF151" i="18"/>
  <c r="AF150" i="18"/>
  <c r="AF149" i="18"/>
  <c r="AF148" i="18"/>
  <c r="AF147" i="18"/>
  <c r="AF146" i="18"/>
  <c r="AF145" i="18"/>
  <c r="AF144" i="18"/>
  <c r="AF143" i="18"/>
  <c r="AF142" i="18"/>
  <c r="AF141" i="18"/>
  <c r="AF140" i="18"/>
  <c r="AF139" i="18"/>
  <c r="AF138" i="18"/>
  <c r="AF137" i="18"/>
  <c r="AF136" i="18"/>
  <c r="AF135" i="18"/>
  <c r="AF134" i="18"/>
  <c r="AF133" i="18"/>
  <c r="AF132" i="18"/>
  <c r="AF131" i="18"/>
  <c r="AF130" i="18"/>
  <c r="AF129" i="18"/>
  <c r="AF128" i="18"/>
  <c r="AF127" i="18"/>
  <c r="AF126" i="18"/>
  <c r="AF125" i="18"/>
  <c r="AF124" i="18"/>
  <c r="AF123" i="18"/>
  <c r="AF122" i="18"/>
  <c r="AF121" i="18"/>
  <c r="AF120" i="18"/>
  <c r="AF119" i="18"/>
  <c r="AF118" i="18"/>
  <c r="AF117" i="18"/>
  <c r="AF116" i="18"/>
  <c r="AF115" i="18"/>
  <c r="AF114" i="18"/>
  <c r="AF113" i="18"/>
  <c r="AF112" i="18"/>
  <c r="AF111" i="18"/>
  <c r="AF110" i="18"/>
  <c r="AF109" i="18"/>
  <c r="AF108" i="18"/>
  <c r="AF107" i="18"/>
  <c r="AF106" i="18"/>
  <c r="AF105" i="18"/>
  <c r="AF104" i="18"/>
  <c r="AF103" i="18"/>
  <c r="AF102" i="18"/>
  <c r="AF101" i="18"/>
  <c r="AF100" i="18"/>
  <c r="AF99" i="18"/>
  <c r="AF98" i="18"/>
  <c r="AF97" i="18"/>
  <c r="AF96" i="18"/>
  <c r="AF95" i="18"/>
  <c r="AF94" i="18"/>
  <c r="AF93" i="18"/>
  <c r="AF92" i="18"/>
  <c r="AF91" i="18"/>
  <c r="AF90" i="18"/>
  <c r="AF89" i="18"/>
  <c r="AF88" i="18"/>
  <c r="AF87" i="18"/>
  <c r="AF86" i="18"/>
  <c r="AF85" i="18"/>
  <c r="AF84" i="18"/>
  <c r="AF83" i="18"/>
  <c r="AF82" i="18"/>
  <c r="AF81" i="18"/>
  <c r="AF80" i="18"/>
  <c r="AF79" i="18"/>
  <c r="AF78" i="18"/>
  <c r="AF77" i="18"/>
  <c r="AF76" i="18"/>
  <c r="AF75" i="18"/>
  <c r="AF74" i="18"/>
  <c r="AF73" i="18"/>
  <c r="AF72" i="18"/>
  <c r="AF71" i="18"/>
  <c r="AF70" i="18"/>
  <c r="AF69" i="18"/>
  <c r="AF68" i="18"/>
  <c r="AF67" i="18"/>
  <c r="AF66" i="18"/>
  <c r="AF65" i="18"/>
  <c r="AF64" i="18"/>
  <c r="AF63" i="18"/>
  <c r="AF62" i="18"/>
  <c r="AF61" i="18"/>
  <c r="AF60" i="18"/>
  <c r="AF59" i="18"/>
  <c r="AF58" i="18"/>
  <c r="AF57" i="18"/>
  <c r="AF56" i="18"/>
  <c r="AF55" i="18"/>
  <c r="AF54" i="18"/>
  <c r="AG54" i="18" s="1"/>
  <c r="AF53" i="18"/>
  <c r="AF52" i="18"/>
  <c r="AF51" i="18"/>
  <c r="AF50" i="18"/>
  <c r="AF49" i="18"/>
  <c r="AF48" i="18"/>
  <c r="AF47" i="18"/>
  <c r="AG47" i="18" s="1"/>
  <c r="AF46" i="18"/>
  <c r="AF45" i="18"/>
  <c r="AG45" i="18" s="1"/>
  <c r="AF44" i="18"/>
  <c r="AF43" i="18"/>
  <c r="AF42" i="18"/>
  <c r="AF41" i="18"/>
  <c r="AF40" i="18"/>
  <c r="AF39" i="18"/>
  <c r="AF38" i="18"/>
  <c r="AF37" i="18"/>
  <c r="AF36" i="18"/>
  <c r="AF35" i="18"/>
  <c r="AG35" i="18" s="1"/>
  <c r="AF34" i="18"/>
  <c r="AK32" i="25" l="1"/>
  <c r="AK33" i="25" s="1"/>
  <c r="AJ33" i="25"/>
  <c r="V15" i="18"/>
  <c r="T15" i="18" s="1"/>
  <c r="M17" i="18"/>
  <c r="V16" i="18"/>
  <c r="T16" i="18" s="1"/>
  <c r="V14" i="18"/>
  <c r="T14" i="18" s="1"/>
  <c r="V12" i="18"/>
  <c r="T12" i="18" s="1"/>
  <c r="V13" i="18"/>
  <c r="T13" i="18" s="1"/>
  <c r="AG61" i="18"/>
  <c r="AG36" i="18"/>
  <c r="AG57" i="18"/>
  <c r="AG58" i="18"/>
  <c r="AG51" i="18"/>
  <c r="AG52" i="18"/>
  <c r="AG41" i="18"/>
  <c r="AG56" i="18"/>
  <c r="AG40" i="18"/>
  <c r="AG43" i="18"/>
  <c r="AG48" i="18"/>
  <c r="AG50" i="18"/>
  <c r="AG53" i="18"/>
  <c r="AG55" i="18"/>
  <c r="AG60" i="18"/>
  <c r="AG62" i="18"/>
  <c r="AG42" i="18"/>
  <c r="AG232" i="18"/>
  <c r="AG37" i="18"/>
  <c r="AG59" i="18"/>
  <c r="AG39" i="18"/>
  <c r="AG44" i="18"/>
  <c r="AG46" i="18"/>
  <c r="AG49" i="18"/>
  <c r="AG65" i="18"/>
  <c r="AG67" i="18"/>
  <c r="AG69" i="18"/>
  <c r="AG71" i="18"/>
  <c r="AG73" i="18"/>
  <c r="AG75" i="18"/>
  <c r="AG77" i="18"/>
  <c r="AG79" i="18"/>
  <c r="AG81" i="18"/>
  <c r="AG83" i="18"/>
  <c r="AG85" i="18"/>
  <c r="AG87" i="18"/>
  <c r="AG89" i="18"/>
  <c r="AG91" i="18"/>
  <c r="AG93" i="18"/>
  <c r="AG95" i="18"/>
  <c r="AG97" i="18"/>
  <c r="AG99" i="18"/>
  <c r="AG101" i="18"/>
  <c r="AG103" i="18"/>
  <c r="AG105" i="18"/>
  <c r="AG107" i="18"/>
  <c r="AG109" i="18"/>
  <c r="AG111" i="18"/>
  <c r="AG113" i="18"/>
  <c r="AG115" i="18"/>
  <c r="AG117" i="18"/>
  <c r="AG119" i="18"/>
  <c r="AG121" i="18"/>
  <c r="AG123" i="18"/>
  <c r="AG125" i="18"/>
  <c r="AG127" i="18"/>
  <c r="AG129" i="18"/>
  <c r="AG131" i="18"/>
  <c r="AG133" i="18"/>
  <c r="AG135" i="18"/>
  <c r="AG137" i="18"/>
  <c r="AG139" i="18"/>
  <c r="AG141" i="18"/>
  <c r="AG143" i="18"/>
  <c r="AG145" i="18"/>
  <c r="AG147" i="18"/>
  <c r="AG149" i="18"/>
  <c r="AG151" i="18"/>
  <c r="AG153" i="18"/>
  <c r="AG155" i="18"/>
  <c r="AG157" i="18"/>
  <c r="AG159" i="18"/>
  <c r="AG161" i="18"/>
  <c r="AG163" i="18"/>
  <c r="AG165" i="18"/>
  <c r="AG167" i="18"/>
  <c r="AG169" i="18"/>
  <c r="AG171" i="18"/>
  <c r="AG173" i="18"/>
  <c r="AG175" i="18"/>
  <c r="AG177" i="18"/>
  <c r="AG179" i="18"/>
  <c r="AG181" i="18"/>
  <c r="AG183" i="18"/>
  <c r="AG185" i="18"/>
  <c r="AG187" i="18"/>
  <c r="AG189" i="18"/>
  <c r="AG191" i="18"/>
  <c r="AG193" i="18"/>
  <c r="AG195" i="18"/>
  <c r="AG197" i="18"/>
  <c r="AG199" i="18"/>
  <c r="AG201" i="18"/>
  <c r="AG203" i="18"/>
  <c r="AG205" i="18"/>
  <c r="AG207" i="18"/>
  <c r="AG209" i="18"/>
  <c r="AG211" i="18"/>
  <c r="AG213" i="18"/>
  <c r="AG215" i="18"/>
  <c r="AG217" i="18"/>
  <c r="AG219" i="18"/>
  <c r="AG221" i="18"/>
  <c r="AG223" i="18"/>
  <c r="AG225" i="18"/>
  <c r="AG227" i="18"/>
  <c r="AG229" i="18"/>
  <c r="AG231" i="18"/>
  <c r="AG34" i="18"/>
  <c r="AG38" i="18"/>
  <c r="AG64" i="18"/>
  <c r="AG66" i="18"/>
  <c r="AG68" i="18"/>
  <c r="AG70" i="18"/>
  <c r="AG72" i="18"/>
  <c r="AG74" i="18"/>
  <c r="AG76" i="18"/>
  <c r="AG78" i="18"/>
  <c r="AG80" i="18"/>
  <c r="AG82" i="18"/>
  <c r="AG84" i="18"/>
  <c r="AG86" i="18"/>
  <c r="AG88" i="18"/>
  <c r="AG90" i="18"/>
  <c r="AG92" i="18"/>
  <c r="AG94" i="18"/>
  <c r="AG96" i="18"/>
  <c r="AG98" i="18"/>
  <c r="AG100" i="18"/>
  <c r="AG102" i="18"/>
  <c r="AG104" i="18"/>
  <c r="AG106" i="18"/>
  <c r="AG108" i="18"/>
  <c r="AG110" i="18"/>
  <c r="AG112" i="18"/>
  <c r="AG114" i="18"/>
  <c r="AG116" i="18"/>
  <c r="AG118" i="18"/>
  <c r="AG120" i="18"/>
  <c r="AG122" i="18"/>
  <c r="AG124" i="18"/>
  <c r="AG126" i="18"/>
  <c r="AG128" i="18"/>
  <c r="AG130" i="18"/>
  <c r="AG132" i="18"/>
  <c r="AG134" i="18"/>
  <c r="AG136" i="18"/>
  <c r="AG138" i="18"/>
  <c r="AG140" i="18"/>
  <c r="AG142" i="18"/>
  <c r="AG144" i="18"/>
  <c r="AG146" i="18"/>
  <c r="AG148" i="18"/>
  <c r="AG150" i="18"/>
  <c r="AG152" i="18"/>
  <c r="AG154" i="18"/>
  <c r="AG156" i="18"/>
  <c r="AG158" i="18"/>
  <c r="AG160" i="18"/>
  <c r="AG162" i="18"/>
  <c r="AG164" i="18"/>
  <c r="AG166" i="18"/>
  <c r="AG168" i="18"/>
  <c r="AG170" i="18"/>
  <c r="AG172" i="18"/>
  <c r="AG174" i="18"/>
  <c r="AG176" i="18"/>
  <c r="AG178" i="18"/>
  <c r="AG180" i="18"/>
  <c r="AG182" i="18"/>
  <c r="AG184" i="18"/>
  <c r="AG186" i="18"/>
  <c r="AG188" i="18"/>
  <c r="AG190" i="18"/>
  <c r="AG192" i="18"/>
  <c r="AG194" i="18"/>
  <c r="AG196" i="18"/>
  <c r="AG198" i="18"/>
  <c r="AG200" i="18"/>
  <c r="AG202" i="18"/>
  <c r="AG204" i="18"/>
  <c r="AG206" i="18"/>
  <c r="AG208" i="18"/>
  <c r="AG210" i="18"/>
  <c r="AG212" i="18"/>
  <c r="AG214" i="18"/>
  <c r="AG216" i="18"/>
  <c r="AG218" i="18"/>
  <c r="AG220" i="18"/>
  <c r="AG222" i="18"/>
  <c r="AG224" i="18"/>
  <c r="AG226" i="18"/>
  <c r="AG228" i="18"/>
  <c r="AG230" i="18"/>
  <c r="AG63" i="18"/>
  <c r="H14" i="18" l="1"/>
  <c r="F14" i="18" s="1"/>
  <c r="J34" i="17"/>
  <c r="O34" i="17" l="1"/>
  <c r="E15" i="17" s="1"/>
  <c r="D15" i="17" s="1"/>
  <c r="P34" i="17"/>
  <c r="E17" i="17" s="1"/>
  <c r="D17" i="17" s="1"/>
  <c r="K34" i="17"/>
  <c r="E12" i="17" s="1"/>
  <c r="D12" i="17" s="1"/>
  <c r="N34" i="17"/>
  <c r="E16" i="17" s="1"/>
  <c r="D16" i="17" s="1"/>
  <c r="L34" i="17"/>
  <c r="E13" i="17" s="1"/>
  <c r="D13" i="17" s="1"/>
  <c r="M34" i="17"/>
  <c r="E14" i="17" s="1"/>
  <c r="D14" i="17" s="1"/>
</calcChain>
</file>

<file path=xl/sharedStrings.xml><?xml version="1.0" encoding="utf-8"?>
<sst xmlns="http://schemas.openxmlformats.org/spreadsheetml/2006/main" count="1018" uniqueCount="757">
  <si>
    <t>Objet du document</t>
  </si>
  <si>
    <t>SHP</t>
  </si>
  <si>
    <t>HPL</t>
  </si>
  <si>
    <t>N°</t>
  </si>
  <si>
    <t>Etat</t>
  </si>
  <si>
    <t>Liste Roulante</t>
  </si>
  <si>
    <t>LED</t>
  </si>
  <si>
    <t>IM</t>
  </si>
  <si>
    <t>Structure de l'outil</t>
  </si>
  <si>
    <t>L'actualisation des chartes graphiques se fera automatiquement après la saisie des données dans leur cases</t>
  </si>
  <si>
    <t>Neuf</t>
  </si>
  <si>
    <t>Municipalité</t>
  </si>
  <si>
    <t>AUTRES</t>
  </si>
  <si>
    <t>Type de réclamation</t>
  </si>
  <si>
    <t>Date de sortie de l'équipe pour l'intervention terrain</t>
  </si>
  <si>
    <t>Nombre d'équipe mobilisée</t>
  </si>
  <si>
    <t>Quantité</t>
  </si>
  <si>
    <t>Vétuste</t>
  </si>
  <si>
    <t>TABLEAU DE SUIVI DE LA MAINTENANCE</t>
  </si>
  <si>
    <t>Maintenance du service Eclairage Public.</t>
  </si>
  <si>
    <t xml:space="preserve">L'utilisateur sera capable de faire un recueil d'inventaire, faire le suivi des indicateurs de performance et planifier </t>
  </si>
  <si>
    <t>la maintenance pour répondre aux objectifs stratégiques pour améliorer la prestation de service.</t>
  </si>
  <si>
    <t>Numéro du bon de sortie Matériel</t>
  </si>
  <si>
    <t>N° de la panne</t>
  </si>
  <si>
    <t>Type de Réclamation</t>
  </si>
  <si>
    <t>Ecrite</t>
  </si>
  <si>
    <t>Par téléphone</t>
  </si>
  <si>
    <t>Par SMS</t>
  </si>
  <si>
    <t>Orale</t>
  </si>
  <si>
    <t>Sur la page Facebook</t>
  </si>
  <si>
    <t>Sur le site WEB de la municipalité</t>
  </si>
  <si>
    <t>Service Concerné</t>
  </si>
  <si>
    <t>Nombre Equipe mobilisée</t>
  </si>
  <si>
    <t>Plus que 2</t>
  </si>
  <si>
    <t>Résultat de la réparation</t>
  </si>
  <si>
    <t>Date effective de réparation</t>
  </si>
  <si>
    <t>Panne réparée</t>
  </si>
  <si>
    <t>Réparation reportée par manque de matériel</t>
  </si>
  <si>
    <t>Réparation reportée à cause de l'absence du personnel municipal</t>
  </si>
  <si>
    <t>Réparation reportée à cause de FORCE MAJEURE</t>
  </si>
  <si>
    <t>Nombre de pannes réparées</t>
  </si>
  <si>
    <t>Nombre de réclamations</t>
  </si>
  <si>
    <t>Réparation reportée par manque de personnel qualifié</t>
  </si>
  <si>
    <t>SUIVI DE PANNES ET REPARATIONS</t>
  </si>
  <si>
    <t>SUIVI INVENTAIRE</t>
  </si>
  <si>
    <t>Equipement/
Appareil</t>
  </si>
  <si>
    <t>Date d'achat</t>
  </si>
  <si>
    <t>Presque neuf, peu utilisé</t>
  </si>
  <si>
    <t>Utilisé</t>
  </si>
  <si>
    <t xml:space="preserve">Différentiel </t>
  </si>
  <si>
    <t>30mA</t>
  </si>
  <si>
    <t>300mA</t>
  </si>
  <si>
    <t>Calibre Disj</t>
  </si>
  <si>
    <t>4A</t>
  </si>
  <si>
    <t>6A</t>
  </si>
  <si>
    <t>10A</t>
  </si>
  <si>
    <t>16A</t>
  </si>
  <si>
    <t>20A</t>
  </si>
  <si>
    <t>25A</t>
  </si>
  <si>
    <t>32A</t>
  </si>
  <si>
    <t>40A</t>
  </si>
  <si>
    <t>63A</t>
  </si>
  <si>
    <t>50A</t>
  </si>
  <si>
    <t>80A</t>
  </si>
  <si>
    <t>1P+N</t>
  </si>
  <si>
    <t>3P+N</t>
  </si>
  <si>
    <t>3P</t>
  </si>
  <si>
    <t>4P</t>
  </si>
  <si>
    <t>2P</t>
  </si>
  <si>
    <t>Type Disj/Parafoudre/Différentiel</t>
  </si>
  <si>
    <t>Type lampe</t>
  </si>
  <si>
    <t>Caractéristiques</t>
  </si>
  <si>
    <t>N° Bon d'Achat</t>
  </si>
  <si>
    <t>Lampe</t>
  </si>
  <si>
    <t>Réparée</t>
  </si>
  <si>
    <t>Reportée</t>
  </si>
  <si>
    <t>Panne non réparée</t>
  </si>
  <si>
    <t>MOIS</t>
  </si>
  <si>
    <t>ANNEE</t>
  </si>
  <si>
    <t>Nombre de pannes</t>
  </si>
  <si>
    <t>Mois</t>
  </si>
  <si>
    <t>Année</t>
  </si>
  <si>
    <t>Cette fiche servira à établir un état des équipements appartenant au service Eclairage public qui existent dans le magasin municipal.</t>
  </si>
  <si>
    <t>Equipements</t>
  </si>
  <si>
    <t>Tableau Sommaire</t>
  </si>
  <si>
    <t>Disjoncteur 4A (1P+N)</t>
  </si>
  <si>
    <t>Disjoncteur 6A (1P+N)</t>
  </si>
  <si>
    <t>Disjoncteur 10A (1P+N)</t>
  </si>
  <si>
    <t>Disjoncteur 16A (1P+N)</t>
  </si>
  <si>
    <t>Disjoncteur 20A (1P+N)</t>
  </si>
  <si>
    <t>Disjoncteur 25A (1P+N)</t>
  </si>
  <si>
    <t>Disjoncteur 32A (1P+N)</t>
  </si>
  <si>
    <t>Disjoncteur 40A (1P+N)</t>
  </si>
  <si>
    <t>Disjoncteur 50A (1P+N)</t>
  </si>
  <si>
    <t>Disjoncteur 63A (1P+N)</t>
  </si>
  <si>
    <t>Disjoncteur 80A (1P+N)</t>
  </si>
  <si>
    <t>Disjoncteur 4A (3P+N)</t>
  </si>
  <si>
    <t>Disjoncteur 6A (3P+N)</t>
  </si>
  <si>
    <t>Disjoncteur 10A (3P+N)</t>
  </si>
  <si>
    <t>Disjoncteur 16A (3P+N)</t>
  </si>
  <si>
    <t>Disjoncteur 20A (3P+N)</t>
  </si>
  <si>
    <t>Disjoncteur 25A (3P+N)</t>
  </si>
  <si>
    <t>Disjoncteur 32A (3P+N)</t>
  </si>
  <si>
    <t>Disjoncteur 40A (3P+N)</t>
  </si>
  <si>
    <t>Disjoncteur 50A (3P+N)</t>
  </si>
  <si>
    <t>Disjoncteur 63A (3P+N)</t>
  </si>
  <si>
    <t>Disjoncteur 80A (3P+N)</t>
  </si>
  <si>
    <t>Sectionneur 32A (3P+N)</t>
  </si>
  <si>
    <t>Sectionneur 63A (3P+N)</t>
  </si>
  <si>
    <t>Sectionneur 80A (3P+N)</t>
  </si>
  <si>
    <t>Contacteur 10A (1P+N)</t>
  </si>
  <si>
    <t>Contacteur 16A (1P+N)</t>
  </si>
  <si>
    <t>Contacteur 32A (1P+N)</t>
  </si>
  <si>
    <t>Contacteur 10A (3P+N)</t>
  </si>
  <si>
    <t>Contacteur 16A (3P+N)</t>
  </si>
  <si>
    <t>Contacteur 32A (3P+N)</t>
  </si>
  <si>
    <t>Puissance Lampe</t>
  </si>
  <si>
    <t>Lampe SHP 150W</t>
  </si>
  <si>
    <t>Lampe SHP 250W</t>
  </si>
  <si>
    <t>Lampe HPL 125W</t>
  </si>
  <si>
    <t>Lampe LED 70W</t>
  </si>
  <si>
    <t>Lampe LED 100W</t>
  </si>
  <si>
    <t>Lampe LED 150W</t>
  </si>
  <si>
    <t>Ce Tableau de bord est composé de:</t>
  </si>
  <si>
    <t>- Tableau de bord pour le suivi des états des réclamations, pannes et réparations</t>
  </si>
  <si>
    <t>- Tableau de bord pour le suivi de l'inventaire</t>
  </si>
  <si>
    <t>Tout d'abord, l'utilisateur visitera le magasin pour recenser les équipements qui appartiennent au service Eclairage</t>
  </si>
  <si>
    <t>mensuel et annuel et enregistre les besoins en approvisionnement</t>
  </si>
  <si>
    <r>
      <t>Le Tableau de bord</t>
    </r>
    <r>
      <rPr>
        <b/>
        <sz val="10"/>
        <color rgb="FF002060"/>
        <rFont val="Calibri"/>
        <family val="2"/>
        <scheme val="minor"/>
      </rPr>
      <t xml:space="preserve"> "PANNES ET REPARATIONS" </t>
    </r>
    <r>
      <rPr>
        <sz val="10"/>
        <rFont val="Calibri"/>
        <family val="2"/>
        <scheme val="minor"/>
      </rPr>
      <t>a pour but d'organiser et unifier les procédures d'enregistrement</t>
    </r>
  </si>
  <si>
    <t>correspondantes.</t>
  </si>
  <si>
    <t>Durée moyenne de l'intervention</t>
  </si>
  <si>
    <t>Moins de 30 min</t>
  </si>
  <si>
    <t>30 min</t>
  </si>
  <si>
    <t>30 min - 1 heure</t>
  </si>
  <si>
    <t>1 heure - 2 heures</t>
  </si>
  <si>
    <t>Plus que 2 heures</t>
  </si>
  <si>
    <t>Moins de 30min</t>
  </si>
  <si>
    <t>30min - 1h</t>
  </si>
  <si>
    <t>Plus que 2hrs</t>
  </si>
  <si>
    <t>30min</t>
  </si>
  <si>
    <t>1h - 2hrs</t>
  </si>
  <si>
    <t>Ce document représente un Tableau de Bord pour planifier, suivre et évaluer le rendement de l'activité</t>
  </si>
  <si>
    <t>Les réclamations, pannes et réparations sont documentées et visualisées par mois ou par an selon le besoin de la</t>
  </si>
  <si>
    <t>municipalité; les chartes graphiques fournissent un aperçu de la performance et le taux de réponse aux réclamations</t>
  </si>
  <si>
    <t>Origine</t>
  </si>
  <si>
    <t>Issue d'une réclamation</t>
  </si>
  <si>
    <t>Intervenant concerné</t>
  </si>
  <si>
    <t>Date de réception de la réclamation par le service Eclairage</t>
  </si>
  <si>
    <t>TEST PANNE SAISIE</t>
  </si>
  <si>
    <t>TEST réparation reportée</t>
  </si>
  <si>
    <t>Date</t>
  </si>
  <si>
    <t>Nom Responsable</t>
  </si>
  <si>
    <t>Consignes Importantes</t>
  </si>
  <si>
    <r>
      <t xml:space="preserve">1- En cas d'une intervention planifiée dans le cadre de la maintenance préventive, </t>
    </r>
    <r>
      <rPr>
        <b/>
        <sz val="10"/>
        <color rgb="FFFF0000"/>
        <rFont val="Calibri"/>
        <family val="2"/>
        <scheme val="minor"/>
      </rPr>
      <t>pas besoin de remplir</t>
    </r>
  </si>
  <si>
    <t>3- Le mot "pièces" indique les consommables comme (les lampes, les fusibles, …)</t>
  </si>
  <si>
    <t>4- Le mot "outillages" indique les outils utilisés pour faire la réparation comme (tournevis, Pince, multimétre…)</t>
  </si>
  <si>
    <t>Les listes déroulantes aideront l'utilisateur à faire le choix convenable et sélectionner la bonne information.</t>
  </si>
  <si>
    <t>Nombre de pannes non réparées</t>
  </si>
  <si>
    <t>TEST panne non réparée</t>
  </si>
  <si>
    <r>
      <t xml:space="preserve">1. Si l'utilisateur sélectionne "ISSUE D'UNE RECLAMATION ECRITE OU TELEPHONIQUE", il renseignera les champs en </t>
    </r>
    <r>
      <rPr>
        <b/>
        <sz val="10"/>
        <color rgb="FF00B050"/>
        <rFont val="Calibri"/>
        <family val="2"/>
        <scheme val="minor"/>
      </rPr>
      <t xml:space="preserve">VERT
</t>
    </r>
    <r>
      <rPr>
        <sz val="10"/>
        <rFont val="Calibri"/>
        <family val="2"/>
        <scheme val="minor"/>
      </rPr>
      <t>2.</t>
    </r>
    <r>
      <rPr>
        <b/>
        <sz val="10"/>
        <color rgb="FF00B050"/>
        <rFont val="Calibri"/>
        <family val="2"/>
        <scheme val="minor"/>
      </rPr>
      <t xml:space="preserve"> </t>
    </r>
    <r>
      <rPr>
        <sz val="10"/>
        <rFont val="Calibri"/>
        <family val="2"/>
        <scheme val="minor"/>
      </rPr>
      <t xml:space="preserve">Si l'utilisateur sélectionne les autres catégories (Maintenance préventive, FORCE MAJEURE…), les champs en </t>
    </r>
    <r>
      <rPr>
        <b/>
        <sz val="10"/>
        <color rgb="FF00B050"/>
        <rFont val="Calibri"/>
        <family val="2"/>
        <scheme val="minor"/>
      </rPr>
      <t>VERT</t>
    </r>
    <r>
      <rPr>
        <sz val="10"/>
        <rFont val="Calibri"/>
        <family val="2"/>
        <scheme val="minor"/>
      </rPr>
      <t xml:space="preserve"> restent </t>
    </r>
    <r>
      <rPr>
        <b/>
        <sz val="10"/>
        <rFont val="Calibri"/>
        <family val="2"/>
        <scheme val="minor"/>
      </rPr>
      <t>VIDE</t>
    </r>
  </si>
  <si>
    <r>
      <t xml:space="preserve">Si l'origine de la demande ou anomalie est une réclamation, l'utilisateur écrira une description dans le champs </t>
    </r>
    <r>
      <rPr>
        <b/>
        <sz val="10"/>
        <color theme="1"/>
        <rFont val="Calibri"/>
        <family val="2"/>
        <scheme val="minor"/>
      </rPr>
      <t>"DESCRIPTION DE LA RECLAMATION OU ANOMALIE",</t>
    </r>
    <r>
      <rPr>
        <sz val="10"/>
        <color theme="1"/>
        <rFont val="Calibri"/>
        <family val="2"/>
        <scheme val="minor"/>
      </rPr>
      <t xml:space="preserve"> la description soit étre la méme écrite dans la demande de réclamation ou une paraphrase de la réclamation orale.</t>
    </r>
  </si>
  <si>
    <r>
      <t xml:space="preserve">1. L'utilisateur doit attribuer un code pour chaque panne. le code de la panne doit étre attribuée au code de la réclamation or anomalie.
- En cas d'une panne issue d'une réclamation, le code sera </t>
    </r>
    <r>
      <rPr>
        <b/>
        <sz val="10"/>
        <color theme="1"/>
        <rFont val="Calibri"/>
        <family val="2"/>
        <scheme val="minor"/>
      </rPr>
      <t>R-N° réclamation-Année-P-N° panne</t>
    </r>
    <r>
      <rPr>
        <sz val="10"/>
        <color theme="1"/>
        <rFont val="Calibri"/>
        <family val="2"/>
        <scheme val="minor"/>
      </rPr>
      <t xml:space="preserve"> </t>
    </r>
    <r>
      <rPr>
        <sz val="10"/>
        <color rgb="FFFF0000"/>
        <rFont val="Calibri"/>
        <family val="2"/>
        <scheme val="minor"/>
      </rPr>
      <t>(ex: R-1-2020-P-1)</t>
    </r>
    <r>
      <rPr>
        <sz val="10"/>
        <color theme="1"/>
        <rFont val="Calibri"/>
        <family val="2"/>
        <scheme val="minor"/>
      </rPr>
      <t xml:space="preserve">
- Pour une anomalie à cause de FORCE MAJEURE ou détectée lors des vérifications routinières, le code sera</t>
    </r>
    <r>
      <rPr>
        <b/>
        <sz val="10"/>
        <color theme="1"/>
        <rFont val="Calibri"/>
        <family val="2"/>
        <scheme val="minor"/>
      </rPr>
      <t xml:space="preserve"> A-N° anomalie-Année-P-N° panne</t>
    </r>
    <r>
      <rPr>
        <sz val="10"/>
        <color theme="1"/>
        <rFont val="Calibri"/>
        <family val="2"/>
        <scheme val="minor"/>
      </rPr>
      <t xml:space="preserve"> </t>
    </r>
    <r>
      <rPr>
        <sz val="10"/>
        <color rgb="FFFF0000"/>
        <rFont val="Calibri"/>
        <family val="2"/>
        <scheme val="minor"/>
      </rPr>
      <t>(ex: A-1-2020-P-1)</t>
    </r>
  </si>
  <si>
    <r>
      <t xml:space="preserve">Pour renseigner le champ </t>
    </r>
    <r>
      <rPr>
        <b/>
        <sz val="10"/>
        <color theme="1"/>
        <rFont val="Calibri"/>
        <family val="2"/>
        <scheme val="minor"/>
      </rPr>
      <t>"RESULTAT DE LA REPARATION"</t>
    </r>
    <r>
      <rPr>
        <sz val="10"/>
        <color theme="1"/>
        <rFont val="Calibri"/>
        <family val="2"/>
        <scheme val="minor"/>
      </rPr>
      <t>, l'utilisateur sélectionne l'information adéquate de la liste déroulante.</t>
    </r>
  </si>
  <si>
    <t>INSTRUCTIONS D'UTILISATION</t>
  </si>
  <si>
    <t>PANNES ET REPARATIONS</t>
  </si>
  <si>
    <r>
      <t>Cette fenêtre constitue le "</t>
    </r>
    <r>
      <rPr>
        <b/>
        <sz val="10"/>
        <color theme="1"/>
        <rFont val="Calibri"/>
        <family val="2"/>
        <scheme val="minor"/>
      </rPr>
      <t>Tableau de Bord</t>
    </r>
    <r>
      <rPr>
        <sz val="10"/>
        <color theme="1"/>
        <rFont val="Calibri"/>
        <family val="2"/>
        <scheme val="minor"/>
      </rPr>
      <t>" pour le suivi et l'enregistrement des réclamations, pannes et réparations par l'équipe technique.
Ce "</t>
    </r>
    <r>
      <rPr>
        <b/>
        <sz val="10"/>
        <color theme="1"/>
        <rFont val="Calibri"/>
        <family val="2"/>
        <scheme val="minor"/>
      </rPr>
      <t>Tableau de Bord</t>
    </r>
    <r>
      <rPr>
        <sz val="10"/>
        <color theme="1"/>
        <rFont val="Calibri"/>
        <family val="2"/>
        <scheme val="minor"/>
      </rPr>
      <t xml:space="preserve">" contient deux sections:
- </t>
    </r>
    <r>
      <rPr>
        <b/>
        <sz val="10"/>
        <color rgb="FFFF0000"/>
        <rFont val="Calibri"/>
        <family val="2"/>
        <scheme val="minor"/>
      </rPr>
      <t>(1)</t>
    </r>
    <r>
      <rPr>
        <sz val="10"/>
        <color theme="1"/>
        <rFont val="Calibri"/>
        <family val="2"/>
        <scheme val="minor"/>
      </rPr>
      <t xml:space="preserve"> Une visualisation graphique des indicateurs ou informations liées à la maintenance (exemple: nombre de pannes enregistrées par rapport aux pannes réparées)
- </t>
    </r>
    <r>
      <rPr>
        <b/>
        <sz val="10"/>
        <color rgb="FFFF0000"/>
        <rFont val="Calibri"/>
        <family val="2"/>
        <scheme val="minor"/>
      </rPr>
      <t>(2)</t>
    </r>
    <r>
      <rPr>
        <sz val="10"/>
        <color theme="1"/>
        <rFont val="Calibri"/>
        <family val="2"/>
        <scheme val="minor"/>
      </rPr>
      <t xml:space="preserve"> Une table pour saisir les données et les informations liées aux réclamations, état des pannes, réparations, matériels utilisés, etc...</t>
    </r>
  </si>
  <si>
    <r>
      <t xml:space="preserve">Description de la panne </t>
    </r>
    <r>
      <rPr>
        <b/>
        <sz val="10"/>
        <color rgb="FFC00000"/>
        <rFont val="Calibri"/>
        <family val="2"/>
        <scheme val="minor"/>
      </rPr>
      <t>après diagnostic</t>
    </r>
  </si>
  <si>
    <t xml:space="preserve"> Nom du Responsable de réparation</t>
  </si>
  <si>
    <r>
      <t xml:space="preserve">Nombre des pièces (consommables) défectueuses </t>
    </r>
    <r>
      <rPr>
        <b/>
        <sz val="10"/>
        <color rgb="FFC00000"/>
        <rFont val="Calibri"/>
        <family val="2"/>
        <scheme val="minor"/>
      </rPr>
      <t>en besoin de réparation</t>
    </r>
  </si>
  <si>
    <r>
      <t xml:space="preserve">Liste des pièces (consommables) défectueuses
</t>
    </r>
    <r>
      <rPr>
        <b/>
        <sz val="10"/>
        <color rgb="FFC00000"/>
        <rFont val="Calibri"/>
        <family val="2"/>
        <scheme val="minor"/>
      </rPr>
      <t>(Exemple: disjoncteur, contacteur)</t>
    </r>
  </si>
  <si>
    <r>
      <t xml:space="preserve">Outillage défectueux </t>
    </r>
    <r>
      <rPr>
        <b/>
        <sz val="10"/>
        <color rgb="FFC00000"/>
        <rFont val="Calibri"/>
        <family val="2"/>
        <scheme val="minor"/>
      </rPr>
      <t>après la réparation</t>
    </r>
  </si>
  <si>
    <r>
      <t>Description de la panne</t>
    </r>
    <r>
      <rPr>
        <b/>
        <sz val="10"/>
        <color rgb="FFC00000"/>
        <rFont val="Calibri"/>
        <family val="2"/>
        <scheme val="minor"/>
      </rPr>
      <t xml:space="preserve"> après diagnostic</t>
    </r>
  </si>
  <si>
    <r>
      <t xml:space="preserve">Description de la </t>
    </r>
    <r>
      <rPr>
        <b/>
        <sz val="10"/>
        <color rgb="FFC00000"/>
        <rFont val="Calibri"/>
        <family val="2"/>
        <scheme val="minor"/>
      </rPr>
      <t>cause</t>
    </r>
    <r>
      <rPr>
        <b/>
        <sz val="10"/>
        <rFont val="Calibri"/>
        <family val="2"/>
        <scheme val="minor"/>
      </rPr>
      <t xml:space="preserve"> de la panne</t>
    </r>
  </si>
  <si>
    <r>
      <t xml:space="preserve">Outillage utilisé pour la réparation </t>
    </r>
    <r>
      <rPr>
        <b/>
        <sz val="10"/>
        <color rgb="FFC00000"/>
        <rFont val="Calibri"/>
        <family val="2"/>
        <scheme val="minor"/>
      </rPr>
      <t>(hors consommables)
(Exemple: pince ampermétrique)</t>
    </r>
  </si>
  <si>
    <r>
      <t xml:space="preserve">Description de la </t>
    </r>
    <r>
      <rPr>
        <b/>
        <sz val="10"/>
        <color rgb="FFC00000"/>
        <rFont val="Calibri"/>
        <family val="2"/>
        <scheme val="minor"/>
      </rPr>
      <t>solution proposée</t>
    </r>
    <r>
      <rPr>
        <b/>
        <sz val="10"/>
        <rFont val="Calibri"/>
        <family val="2"/>
        <scheme val="minor"/>
      </rPr>
      <t xml:space="preserve"> pour la réparation</t>
    </r>
  </si>
  <si>
    <r>
      <t>Nombre des pièces défectueuses remplacées</t>
    </r>
    <r>
      <rPr>
        <b/>
        <sz val="10"/>
        <color rgb="FFC00000"/>
        <rFont val="Calibri"/>
        <family val="2"/>
        <scheme val="minor"/>
      </rPr>
      <t xml:space="preserve"> lors de la réparation</t>
    </r>
  </si>
  <si>
    <r>
      <t xml:space="preserve">Date </t>
    </r>
    <r>
      <rPr>
        <b/>
        <sz val="10"/>
        <color rgb="FFC00000"/>
        <rFont val="Calibri"/>
        <family val="2"/>
        <scheme val="minor"/>
      </rPr>
      <t>effective</t>
    </r>
    <r>
      <rPr>
        <b/>
        <sz val="10"/>
        <rFont val="Calibri"/>
        <family val="2"/>
        <scheme val="minor"/>
      </rPr>
      <t xml:space="preserve"> de réparation</t>
    </r>
  </si>
  <si>
    <r>
      <t xml:space="preserve">Pièces sorties du magasin et non utilisées </t>
    </r>
    <r>
      <rPr>
        <b/>
        <sz val="10"/>
        <color rgb="FFC00000"/>
        <rFont val="Calibri"/>
        <family val="2"/>
        <scheme val="minor"/>
      </rPr>
      <t>lors de la réparation</t>
    </r>
  </si>
  <si>
    <r>
      <t xml:space="preserve">N° du bon de retour au magasin 
</t>
    </r>
    <r>
      <rPr>
        <b/>
        <sz val="10"/>
        <color rgb="FFC00000"/>
        <rFont val="Calibri"/>
        <family val="2"/>
        <scheme val="minor"/>
      </rPr>
      <t>(si applicable)</t>
    </r>
  </si>
  <si>
    <t>Externe (STEG, soutraitant)</t>
  </si>
  <si>
    <t>Cause de Force Majeure/Incident grave</t>
  </si>
  <si>
    <t>Détectée lors des vérifications routinières par l'équipe municipale</t>
  </si>
  <si>
    <r>
      <t xml:space="preserve">L'outil donne la possibilité au utilisateur de visualiser la performance du service maintenance en termes de:
- Taux de réparation calculé </t>
    </r>
    <r>
      <rPr>
        <sz val="10"/>
        <color rgb="FFFF0000"/>
        <rFont val="Calibri"/>
        <family val="2"/>
        <scheme val="minor"/>
      </rPr>
      <t>(nombre de réparations enregistré par rapport au réparations faites)</t>
    </r>
    <r>
      <rPr>
        <sz val="10"/>
        <color theme="1"/>
        <rFont val="Calibri"/>
        <family val="2"/>
        <scheme val="minor"/>
      </rPr>
      <t xml:space="preserve">
- Suivi mensuel du nombre de réclamations, pannes, réparations
- Durée de réparation </t>
    </r>
    <r>
      <rPr>
        <u/>
        <sz val="10"/>
        <color theme="1"/>
        <rFont val="Calibri"/>
        <family val="2"/>
        <scheme val="minor"/>
      </rPr>
      <t>pour évaluer l'habilité et l'aptitude de l'équipe maintenance à exécuter les réparations dans les délais acceptables ou de recourir à la soutraitance si les pannes prennent un temps important pour étre réparées</t>
    </r>
    <r>
      <rPr>
        <sz val="10"/>
        <color theme="1"/>
        <rFont val="Calibri"/>
        <family val="2"/>
        <scheme val="minor"/>
      </rPr>
      <t>.</t>
    </r>
  </si>
  <si>
    <r>
      <t xml:space="preserve">Etat 
</t>
    </r>
    <r>
      <rPr>
        <b/>
        <sz val="10"/>
        <color rgb="FFC00000"/>
        <rFont val="Calibri"/>
        <family val="2"/>
        <scheme val="minor"/>
      </rPr>
      <t>(saisi à partir de l'enquéte receuil inventaire)</t>
    </r>
  </si>
  <si>
    <r>
      <t xml:space="preserve">Codification 
</t>
    </r>
    <r>
      <rPr>
        <b/>
        <sz val="10"/>
        <color rgb="FFC00000"/>
        <rFont val="Calibri"/>
        <family val="2"/>
        <scheme val="minor"/>
      </rPr>
      <t>(selon le système interne du magasin)</t>
    </r>
  </si>
  <si>
    <t>Cable Cu 1x4mm²</t>
  </si>
  <si>
    <t>Cable Cu 1x2,5mm²</t>
  </si>
  <si>
    <t>Cable Cu 1x6mm²</t>
  </si>
  <si>
    <t>Cable Al 1x2,5mm²</t>
  </si>
  <si>
    <t>Cable Al 1x4mm²</t>
  </si>
  <si>
    <t>Cable Al 1x6mm²</t>
  </si>
  <si>
    <t>Cable Al 1x16mm²</t>
  </si>
  <si>
    <t>Cable Cu 1x16mm²</t>
  </si>
  <si>
    <t>Parafoudre type 2, classe II, 4kV</t>
  </si>
  <si>
    <t>Parafoudre type 2, classe II, 6kV</t>
  </si>
  <si>
    <t>Parafoudre type 3, classe II, 4kV</t>
  </si>
  <si>
    <t>Parafoudre type 2, classe II, 20kV</t>
  </si>
  <si>
    <t>Parafoudre type 3, classe II, 6kV</t>
  </si>
  <si>
    <t>Parafoudre type 3, classe II, 20kV</t>
  </si>
  <si>
    <t>Par ordre alphabétique</t>
  </si>
  <si>
    <t>N° de série (engin)</t>
  </si>
  <si>
    <t>Calibre Différentiel (Disjoncteur)</t>
  </si>
  <si>
    <t>Presque Neuf, peu utilisé</t>
  </si>
  <si>
    <t>Designation de l'article</t>
  </si>
  <si>
    <t>Quantité enquétée</t>
  </si>
  <si>
    <t>150W, SHP</t>
  </si>
  <si>
    <t>EXEMPLE</t>
  </si>
  <si>
    <t>Caractéristiques (exple: puissance lampe, calibre disjoncteur…)</t>
  </si>
  <si>
    <r>
      <t xml:space="preserve">Cela facilitera la saisie de données dans le tableau de bord </t>
    </r>
    <r>
      <rPr>
        <b/>
        <sz val="10"/>
        <rFont val="Calibri"/>
        <family val="2"/>
        <scheme val="minor"/>
      </rPr>
      <t>"SUIVI INVENTAIRE"</t>
    </r>
    <r>
      <rPr>
        <sz val="10"/>
        <rFont val="Calibri"/>
        <family val="2"/>
        <scheme val="minor"/>
      </rPr>
      <t xml:space="preserve"> et identifier la liste des équipements manquants ou vétustes qui nécessitent d'étre remplacés.</t>
    </r>
  </si>
  <si>
    <t>Cette Fiche sera IMPRIMEE pour conduire l'enquéte.</t>
  </si>
  <si>
    <t>FICHE PANNE</t>
  </si>
  <si>
    <r>
      <t>Nombre des pièces défectueuses remplacées</t>
    </r>
    <r>
      <rPr>
        <b/>
        <sz val="10"/>
        <color rgb="FFC00000"/>
        <rFont val="Calibri"/>
        <family val="2"/>
        <scheme val="minor"/>
      </rPr>
      <t xml:space="preserve"> 
lors de la réparation</t>
    </r>
  </si>
  <si>
    <t>Code réclamation ou anomalie</t>
  </si>
  <si>
    <t>Nom du Responsable mission</t>
  </si>
  <si>
    <t>A-1-2020-P-1</t>
  </si>
  <si>
    <t>Lampe hors service</t>
  </si>
  <si>
    <t>fin de vie de la Lampe</t>
  </si>
  <si>
    <t>Mohamed XXXXX</t>
  </si>
  <si>
    <t>Remplacement de la Lampe</t>
  </si>
  <si>
    <t>RAS</t>
  </si>
  <si>
    <r>
      <t>Description de la</t>
    </r>
    <r>
      <rPr>
        <b/>
        <sz val="10"/>
        <color rgb="FFC00000"/>
        <rFont val="Calibri"/>
        <family val="2"/>
        <scheme val="minor"/>
      </rPr>
      <t xml:space="preserve"> cause</t>
    </r>
    <r>
      <rPr>
        <b/>
        <sz val="10"/>
        <color theme="1" tint="0.34998626667073579"/>
        <rFont val="Calibri"/>
        <family val="2"/>
        <scheme val="minor"/>
      </rPr>
      <t xml:space="preserve"> de la panne</t>
    </r>
  </si>
  <si>
    <r>
      <t xml:space="preserve">Description de la </t>
    </r>
    <r>
      <rPr>
        <b/>
        <sz val="10"/>
        <color rgb="FFC00000"/>
        <rFont val="Calibri"/>
        <family val="2"/>
        <scheme val="minor"/>
      </rPr>
      <t>solution proposée</t>
    </r>
    <r>
      <rPr>
        <b/>
        <sz val="10"/>
        <color theme="1" tint="0.34998626667073579"/>
        <rFont val="Calibri"/>
        <family val="2"/>
        <scheme val="minor"/>
      </rPr>
      <t xml:space="preserve"> pour la réparation</t>
    </r>
  </si>
  <si>
    <t>Multimètre, Gants diélectrique, ….</t>
  </si>
  <si>
    <r>
      <t xml:space="preserve">Nombre des pièces défectueuses remplacées 
</t>
    </r>
    <r>
      <rPr>
        <b/>
        <sz val="10"/>
        <color rgb="FFC00000"/>
        <rFont val="Calibri"/>
        <family val="2"/>
        <scheme val="minor"/>
      </rPr>
      <t>lors de la réparation</t>
    </r>
  </si>
  <si>
    <t>Exemple</t>
  </si>
  <si>
    <t>En cas de lampe il faut mentionner l'ID du Pt Lumineux ou le foyer</t>
  </si>
  <si>
    <r>
      <t>Lampe SHP 150W,</t>
    </r>
    <r>
      <rPr>
        <sz val="10"/>
        <color rgb="FFFF0000"/>
        <rFont val="Calibri"/>
        <family val="2"/>
        <scheme val="minor"/>
      </rPr>
      <t xml:space="preserve"> </t>
    </r>
    <r>
      <rPr>
        <b/>
        <sz val="10"/>
        <color rgb="FFFF0000"/>
        <rFont val="Calibri"/>
        <family val="2"/>
        <scheme val="minor"/>
      </rPr>
      <t>(ID Pt Lum ou Foyer)</t>
    </r>
  </si>
  <si>
    <r>
      <t xml:space="preserve">L'utilisateur cochera la case qui décrit mieux l'état de l'équipement et puis il saisit cette information dans </t>
    </r>
    <r>
      <rPr>
        <b/>
        <sz val="10"/>
        <rFont val="Calibri"/>
        <family val="2"/>
        <scheme val="minor"/>
      </rPr>
      <t>"SUIVI INVENTAIRE"</t>
    </r>
    <r>
      <rPr>
        <sz val="10"/>
        <rFont val="Calibri"/>
        <family val="2"/>
        <scheme val="minor"/>
      </rPr>
      <t>.</t>
    </r>
  </si>
  <si>
    <t xml:space="preserve">Menu de navigation avec des liens vers toutes les feuilles, l'utilisateur cliquera sur                                           pour accéder à la feuille souhaitée.  </t>
  </si>
  <si>
    <t>Liste des Articles</t>
  </si>
  <si>
    <r>
      <t xml:space="preserve">Pour accéder à la base de données pour l'ajout ou la suppression d'un article, l'utilisateur suivra les étapes suivantes:
</t>
    </r>
    <r>
      <rPr>
        <b/>
        <sz val="11"/>
        <color rgb="FFFF0000"/>
        <rFont val="Calibri"/>
        <family val="2"/>
        <scheme val="minor"/>
      </rPr>
      <t>(1)</t>
    </r>
    <r>
      <rPr>
        <sz val="10"/>
        <color theme="1"/>
        <rFont val="Calibri"/>
        <family val="2"/>
        <scheme val="minor"/>
      </rPr>
      <t xml:space="preserve">- Afficher la feuille </t>
    </r>
    <r>
      <rPr>
        <b/>
        <sz val="10"/>
        <color theme="1"/>
        <rFont val="Calibri"/>
        <family val="2"/>
        <scheme val="minor"/>
      </rPr>
      <t>"BASE DE DONNEES"</t>
    </r>
    <r>
      <rPr>
        <sz val="10"/>
        <color theme="1"/>
        <rFont val="Calibri"/>
        <family val="2"/>
        <scheme val="minor"/>
      </rPr>
      <t xml:space="preserve"> qui est masquée/cachée
</t>
    </r>
    <r>
      <rPr>
        <b/>
        <sz val="11"/>
        <color rgb="FFFF0000"/>
        <rFont val="Calibri"/>
        <family val="2"/>
        <scheme val="minor"/>
      </rPr>
      <t>(2)</t>
    </r>
    <r>
      <rPr>
        <sz val="10"/>
        <color theme="1"/>
        <rFont val="Calibri"/>
        <family val="2"/>
        <scheme val="minor"/>
      </rPr>
      <t xml:space="preserve">- Aller à la liste </t>
    </r>
    <r>
      <rPr>
        <b/>
        <sz val="10"/>
        <color theme="1"/>
        <rFont val="Calibri"/>
        <family val="2"/>
        <scheme val="minor"/>
      </rPr>
      <t>"LISTE DES ARTICLES"</t>
    </r>
    <r>
      <rPr>
        <sz val="10"/>
        <color theme="1"/>
        <rFont val="Calibri"/>
        <family val="2"/>
        <scheme val="minor"/>
      </rPr>
      <t xml:space="preserve">
</t>
    </r>
    <r>
      <rPr>
        <b/>
        <sz val="11"/>
        <color rgb="FFFF0000"/>
        <rFont val="Calibri"/>
        <family val="2"/>
        <scheme val="minor"/>
      </rPr>
      <t>(3)</t>
    </r>
    <r>
      <rPr>
        <sz val="10"/>
        <color theme="1"/>
        <rFont val="Calibri"/>
        <family val="2"/>
        <scheme val="minor"/>
      </rPr>
      <t>- Pour l'ajout d'un article: l'utilisateur écrit le non de l'article dans les champs colorés en</t>
    </r>
    <r>
      <rPr>
        <b/>
        <sz val="10"/>
        <color theme="4" tint="0.59999389629810485"/>
        <rFont val="Calibri"/>
        <family val="2"/>
        <scheme val="minor"/>
      </rPr>
      <t xml:space="preserve"> </t>
    </r>
    <r>
      <rPr>
        <b/>
        <sz val="12"/>
        <color theme="4" tint="0.39997558519241921"/>
        <rFont val="Calibri"/>
        <family val="2"/>
        <scheme val="minor"/>
      </rPr>
      <t xml:space="preserve">bleu
</t>
    </r>
    <r>
      <rPr>
        <b/>
        <sz val="11"/>
        <color rgb="FFFF0000"/>
        <rFont val="Calibri"/>
        <family val="2"/>
        <scheme val="minor"/>
      </rPr>
      <t>(4)</t>
    </r>
    <r>
      <rPr>
        <sz val="10"/>
        <rFont val="Calibri"/>
        <family val="2"/>
        <scheme val="minor"/>
      </rPr>
      <t xml:space="preserve">- Pour la suppression d'un article, tout simplement l'utilisateur effacera l'artcile de la liste </t>
    </r>
  </si>
  <si>
    <r>
      <t xml:space="preserve">1. Afficher la feuille masquée </t>
    </r>
    <r>
      <rPr>
        <b/>
        <sz val="10"/>
        <color theme="1"/>
        <rFont val="Calibri"/>
        <family val="2"/>
        <scheme val="minor"/>
      </rPr>
      <t>"BASE DE DONNEES"</t>
    </r>
    <r>
      <rPr>
        <sz val="10"/>
        <color theme="1"/>
        <rFont val="Calibri"/>
        <family val="2"/>
        <scheme val="minor"/>
      </rPr>
      <t xml:space="preserve"> </t>
    </r>
  </si>
  <si>
    <r>
      <t xml:space="preserve">2. Aller à la liste </t>
    </r>
    <r>
      <rPr>
        <b/>
        <sz val="10"/>
        <color theme="1"/>
        <rFont val="Calibri"/>
        <family val="2"/>
        <scheme val="minor"/>
      </rPr>
      <t>"LISTE DES ARTICLES"</t>
    </r>
  </si>
  <si>
    <r>
      <t xml:space="preserve">4. Supprimer un article: </t>
    </r>
    <r>
      <rPr>
        <b/>
        <sz val="10"/>
        <color theme="1"/>
        <rFont val="Calibri"/>
        <family val="2"/>
        <scheme val="minor"/>
      </rPr>
      <t>Effacer</t>
    </r>
    <r>
      <rPr>
        <sz val="10"/>
        <color theme="1"/>
        <rFont val="Calibri"/>
        <family val="2"/>
        <scheme val="minor"/>
      </rPr>
      <t xml:space="preserve"> le nom de l'article dans le champs en </t>
    </r>
    <r>
      <rPr>
        <b/>
        <sz val="12"/>
        <color theme="4" tint="0.39997558519241921"/>
        <rFont val="Calibri"/>
        <family val="2"/>
        <scheme val="minor"/>
      </rPr>
      <t>bleu</t>
    </r>
  </si>
  <si>
    <r>
      <t xml:space="preserve">3. Ajouter un article: </t>
    </r>
    <r>
      <rPr>
        <b/>
        <sz val="10"/>
        <color theme="1"/>
        <rFont val="Calibri"/>
        <family val="2"/>
        <scheme val="minor"/>
      </rPr>
      <t>Ecrire</t>
    </r>
    <r>
      <rPr>
        <sz val="10"/>
        <color theme="1"/>
        <rFont val="Calibri"/>
        <family val="2"/>
        <scheme val="minor"/>
      </rPr>
      <t xml:space="preserve"> le nom de l'article dans le champs en </t>
    </r>
    <r>
      <rPr>
        <b/>
        <sz val="12"/>
        <color theme="4" tint="0.39997558519241921"/>
        <rFont val="Calibri"/>
        <family val="2"/>
        <scheme val="minor"/>
      </rPr>
      <t>bleu</t>
    </r>
  </si>
  <si>
    <r>
      <t xml:space="preserve">Selon le type d'article sélectionné, l'utilisateur renseignera les caractéristiques correspondantes.
</t>
    </r>
    <r>
      <rPr>
        <b/>
        <sz val="10"/>
        <color theme="1"/>
        <rFont val="Calibri"/>
        <family val="2"/>
        <scheme val="minor"/>
      </rPr>
      <t>Exemple:</t>
    </r>
    <r>
      <rPr>
        <sz val="10"/>
        <color theme="1"/>
        <rFont val="Calibri"/>
        <family val="2"/>
        <scheme val="minor"/>
      </rPr>
      <t xml:space="preserve"> </t>
    </r>
    <r>
      <rPr>
        <sz val="10"/>
        <color rgb="FFFF0000"/>
        <rFont val="Calibri"/>
        <family val="2"/>
        <scheme val="minor"/>
      </rPr>
      <t>- Si le disjoncteur est de type différentiel, l'utilisateur renseignera le calibre du différentiel (il sélectionne de la liste déroulante).
- Pour un camion à échelle, l'utilisateur renseignera le numéro de série de chaque camion.</t>
    </r>
  </si>
  <si>
    <r>
      <t xml:space="preserve">L'utilisateur renseignera le </t>
    </r>
    <r>
      <rPr>
        <b/>
        <sz val="10"/>
        <color theme="1"/>
        <rFont val="Calibri"/>
        <family val="2"/>
        <scheme val="minor"/>
      </rPr>
      <t>numéro du bon d'achat</t>
    </r>
    <r>
      <rPr>
        <sz val="10"/>
        <color theme="1"/>
        <rFont val="Calibri"/>
        <family val="2"/>
        <scheme val="minor"/>
      </rPr>
      <t xml:space="preserve"> et la </t>
    </r>
    <r>
      <rPr>
        <b/>
        <sz val="10"/>
        <color theme="1"/>
        <rFont val="Calibri"/>
        <family val="2"/>
        <scheme val="minor"/>
      </rPr>
      <t>date d'achat</t>
    </r>
    <r>
      <rPr>
        <sz val="10"/>
        <color theme="1"/>
        <rFont val="Calibri"/>
        <family val="2"/>
        <scheme val="minor"/>
      </rPr>
      <t xml:space="preserve"> pour les articles nouvellement procurés.</t>
    </r>
  </si>
  <si>
    <r>
      <t>L'utilisateur renseignera le</t>
    </r>
    <r>
      <rPr>
        <b/>
        <sz val="10"/>
        <color theme="1"/>
        <rFont val="Calibri"/>
        <family val="2"/>
        <scheme val="minor"/>
      </rPr>
      <t xml:space="preserve"> code de l'article</t>
    </r>
    <r>
      <rPr>
        <sz val="10"/>
        <color theme="1"/>
        <rFont val="Calibri"/>
        <family val="2"/>
        <scheme val="minor"/>
      </rPr>
      <t xml:space="preserve"> selon le système de codification interne du magasin (si existe)</t>
    </r>
  </si>
  <si>
    <t>Pour renseigner l'état de l'article, l'utilisateur sélectionne de la liste déroulante l'état qui correspond.</t>
  </si>
  <si>
    <t>Cette Liste calcule les quantités totales par type d'article automatiquement après la saisie dans le tableau à gauche.
- Pour l'ajout et/ou la suppression d'un article: voir la page Instructions d'Utilisation.
- Pour actualiser les quantités: voir la page Instructions d'Utilisation.</t>
  </si>
  <si>
    <r>
      <t xml:space="preserve">Pour sélectionner l'article, l'utilisateur </t>
    </r>
    <r>
      <rPr>
        <b/>
        <sz val="10"/>
        <color theme="1"/>
        <rFont val="Calibri"/>
        <family val="2"/>
        <scheme val="minor"/>
      </rPr>
      <t>choisira</t>
    </r>
    <r>
      <rPr>
        <sz val="10"/>
        <color theme="1"/>
        <rFont val="Calibri"/>
        <family val="2"/>
        <scheme val="minor"/>
      </rPr>
      <t xml:space="preserve"> l'article de </t>
    </r>
    <r>
      <rPr>
        <b/>
        <sz val="10"/>
        <color theme="1"/>
        <rFont val="Calibri"/>
        <family val="2"/>
        <scheme val="minor"/>
      </rPr>
      <t xml:space="preserve">la liste déroulante </t>
    </r>
    <r>
      <rPr>
        <sz val="10"/>
        <color theme="1"/>
        <rFont val="Calibri"/>
        <family val="2"/>
        <scheme val="minor"/>
      </rPr>
      <t>dans la</t>
    </r>
    <r>
      <rPr>
        <b/>
        <sz val="10"/>
        <color theme="1"/>
        <rFont val="Calibri"/>
        <family val="2"/>
        <scheme val="minor"/>
      </rPr>
      <t xml:space="preserve"> colonne "EQUIPEMENT/APPAREIL"</t>
    </r>
    <r>
      <rPr>
        <sz val="10"/>
        <color theme="1"/>
        <rFont val="Calibri"/>
        <family val="2"/>
        <scheme val="minor"/>
      </rPr>
      <t>; 
- Si l'article n'existe pas dans la base de données des fichiers, l'utilisateur peut l'ajouter; 
- De méme si un article devient indisponible sur le marché (ancienne technologie, etc...), l'utilisateur peut supprimer cet article de la base de données</t>
    </r>
  </si>
  <si>
    <r>
      <t xml:space="preserve">Cette Liste calcule les quantités totales par type d'article, </t>
    </r>
    <r>
      <rPr>
        <u/>
        <sz val="10"/>
        <color theme="1"/>
        <rFont val="Calibri"/>
        <family val="2"/>
        <scheme val="minor"/>
      </rPr>
      <t>le calcul se fera automatiquement</t>
    </r>
    <r>
      <rPr>
        <sz val="10"/>
        <color theme="1"/>
        <rFont val="Calibri"/>
        <family val="2"/>
        <scheme val="minor"/>
      </rPr>
      <t xml:space="preserve">:
- Pour ajouter ou supprimer des articles, l'utilisateur le fera manuellement (écrire ou effacer le nom de l'article).
- Les quantités seront automatiquement calculées </t>
    </r>
    <r>
      <rPr>
        <b/>
        <sz val="10"/>
        <color rgb="FFFF0000"/>
        <rFont val="Calibri"/>
        <family val="2"/>
        <scheme val="minor"/>
      </rPr>
      <t>MAIS</t>
    </r>
    <r>
      <rPr>
        <sz val="10"/>
        <color theme="1"/>
        <rFont val="Calibri"/>
        <family val="2"/>
        <scheme val="minor"/>
      </rPr>
      <t>, l'utilisateur doit actualiser la liste"</t>
    </r>
    <r>
      <rPr>
        <b/>
        <sz val="10"/>
        <color theme="1"/>
        <rFont val="Calibri"/>
        <family val="2"/>
        <scheme val="minor"/>
      </rPr>
      <t>EQUIPEMENT/APPAREIL"</t>
    </r>
    <r>
      <rPr>
        <sz val="10"/>
        <color theme="1"/>
        <rFont val="Calibri"/>
        <family val="2"/>
        <scheme val="minor"/>
      </rPr>
      <t xml:space="preserve"> après chaque intervention en effaçant les articles utilisés lors des interventions de réparation, dans ce cas les quantités affichées dans le </t>
    </r>
    <r>
      <rPr>
        <b/>
        <sz val="10"/>
        <color theme="1"/>
        <rFont val="Calibri"/>
        <family val="2"/>
        <scheme val="minor"/>
      </rPr>
      <t xml:space="preserve">TABLEAU SOMMAIRE </t>
    </r>
    <r>
      <rPr>
        <sz val="10"/>
        <color theme="1"/>
        <rFont val="Calibri"/>
        <family val="2"/>
        <scheme val="minor"/>
      </rPr>
      <t>seront correctes.</t>
    </r>
  </si>
  <si>
    <r>
      <t xml:space="preserve">Le panneau de visualisation affichera l'état des articles comme resigné dans le Tableau </t>
    </r>
    <r>
      <rPr>
        <b/>
        <sz val="10"/>
        <color theme="1"/>
        <rFont val="Calibri"/>
        <family val="2"/>
        <scheme val="minor"/>
      </rPr>
      <t>"SUIVI INVENTAIRE"</t>
    </r>
    <r>
      <rPr>
        <sz val="10"/>
        <color theme="1"/>
        <rFont val="Calibri"/>
        <family val="2"/>
        <scheme val="minor"/>
      </rPr>
      <t>,</t>
    </r>
    <r>
      <rPr>
        <b/>
        <sz val="10"/>
        <color theme="1"/>
        <rFont val="Calibri"/>
        <family val="2"/>
        <scheme val="minor"/>
      </rPr>
      <t xml:space="preserve"> </t>
    </r>
    <r>
      <rPr>
        <sz val="10"/>
        <color theme="1"/>
        <rFont val="Calibri"/>
        <family val="2"/>
        <scheme val="minor"/>
      </rPr>
      <t xml:space="preserve">L'utilisateur peut savoir si il doit lancer une nouvelle commande dans le cas ou les </t>
    </r>
    <r>
      <rPr>
        <b/>
        <sz val="10"/>
        <color theme="1"/>
        <rFont val="Calibri"/>
        <family val="2"/>
        <scheme val="minor"/>
      </rPr>
      <t>articles deviennent vétustes</t>
    </r>
    <r>
      <rPr>
        <sz val="10"/>
        <color theme="1"/>
        <rFont val="Calibri"/>
        <family val="2"/>
        <scheme val="minor"/>
      </rPr>
      <t xml:space="preserve"> ou les </t>
    </r>
    <r>
      <rPr>
        <b/>
        <sz val="10"/>
        <color theme="1"/>
        <rFont val="Calibri"/>
        <family val="2"/>
        <scheme val="minor"/>
      </rPr>
      <t>quantités sont épuisées</t>
    </r>
    <r>
      <rPr>
        <sz val="10"/>
        <color theme="1"/>
        <rFont val="Calibri"/>
        <family val="2"/>
        <scheme val="minor"/>
      </rPr>
      <t>.</t>
    </r>
  </si>
  <si>
    <t>Equipement "Presque neuf, peu utilisé"</t>
  </si>
  <si>
    <t>Equipement "Utilisé"</t>
  </si>
  <si>
    <t>TEST equipement renseigné</t>
  </si>
  <si>
    <t>TEST NEUF</t>
  </si>
  <si>
    <t>TEST VETUSTE</t>
  </si>
  <si>
    <t>Epuisé</t>
  </si>
  <si>
    <t>Equipement "EPUISE"</t>
  </si>
  <si>
    <t>TEST EPUISE</t>
  </si>
  <si>
    <t>TEST UTILISE</t>
  </si>
  <si>
    <t>TEST PEU UTILISE</t>
  </si>
  <si>
    <t>Equipement "NEUF"</t>
  </si>
  <si>
    <t>Equipement "VETUSTE"</t>
  </si>
  <si>
    <r>
      <t xml:space="preserve">Cette fiche sera utilisée pour enquéter l'état des articles (lié à l'éclairage public) qui existent dans le magasin.
L'agent municipal qui exécutera cette activité doit </t>
    </r>
    <r>
      <rPr>
        <b/>
        <sz val="10"/>
        <color theme="1"/>
        <rFont val="Calibri"/>
        <family val="2"/>
        <scheme val="minor"/>
      </rPr>
      <t>imprimer</t>
    </r>
    <r>
      <rPr>
        <sz val="10"/>
        <color theme="1"/>
        <rFont val="Calibri"/>
        <family val="2"/>
        <scheme val="minor"/>
      </rPr>
      <t xml:space="preserve"> cette fiche et la</t>
    </r>
    <r>
      <rPr>
        <b/>
        <sz val="10"/>
        <color theme="1"/>
        <rFont val="Calibri"/>
        <family val="2"/>
        <scheme val="minor"/>
      </rPr>
      <t xml:space="preserve"> remplir</t>
    </r>
    <r>
      <rPr>
        <sz val="10"/>
        <color theme="1"/>
        <rFont val="Calibri"/>
        <family val="2"/>
        <scheme val="minor"/>
      </rPr>
      <t xml:space="preserve"> par conséquent comme indiqué dans </t>
    </r>
  </si>
  <si>
    <r>
      <t>Cette fiche sera utilisée lors de la mobilisation de l'équipe pour les interventions de réparation sur terrain.
Cette fiche doit étre</t>
    </r>
    <r>
      <rPr>
        <b/>
        <sz val="10"/>
        <color theme="1"/>
        <rFont val="Calibri"/>
        <family val="2"/>
        <scheme val="minor"/>
      </rPr>
      <t xml:space="preserve"> imprimée</t>
    </r>
    <r>
      <rPr>
        <sz val="10"/>
        <color theme="1"/>
        <rFont val="Calibri"/>
        <family val="2"/>
        <scheme val="minor"/>
      </rPr>
      <t xml:space="preserve"> et </t>
    </r>
    <r>
      <rPr>
        <b/>
        <sz val="10"/>
        <color theme="1"/>
        <rFont val="Calibri"/>
        <family val="2"/>
        <scheme val="minor"/>
      </rPr>
      <t>remplie</t>
    </r>
    <r>
      <rPr>
        <sz val="10"/>
        <color theme="1"/>
        <rFont val="Calibri"/>
        <family val="2"/>
        <scheme val="minor"/>
      </rPr>
      <t xml:space="preserve"> par conséquent comme indiqué dans  </t>
    </r>
  </si>
  <si>
    <r>
      <t xml:space="preserve">Après le remplissage sur terrain, le responsable doit saisir ces informations dans le tableau </t>
    </r>
    <r>
      <rPr>
        <b/>
        <sz val="10"/>
        <color rgb="FFFF0000"/>
        <rFont val="Calibri"/>
        <family val="2"/>
        <scheme val="minor"/>
      </rPr>
      <t>"PANNES ET REPARATIONS"</t>
    </r>
    <r>
      <rPr>
        <sz val="10"/>
        <color rgb="FFFF0000"/>
        <rFont val="Calibri"/>
        <family val="2"/>
        <scheme val="minor"/>
      </rPr>
      <t xml:space="preserve"> pour conclure l'intervention.</t>
    </r>
  </si>
  <si>
    <t>SCHEMA FONCTIONNEL</t>
  </si>
  <si>
    <t>ENTREE</t>
  </si>
  <si>
    <t>PROCESSUS</t>
  </si>
  <si>
    <t>SORTIE</t>
  </si>
  <si>
    <t>Saisir une Réclamation</t>
  </si>
  <si>
    <r>
      <t xml:space="preserve">Pièces sorties du magasin pour l'intervention (consommables …) </t>
    </r>
    <r>
      <rPr>
        <b/>
        <sz val="10"/>
        <color rgb="FFC00000"/>
        <rFont val="Calibri"/>
        <family val="2"/>
        <scheme val="minor"/>
      </rPr>
      <t>(Exemple: Lampe, Disjoncteur,…)</t>
    </r>
  </si>
  <si>
    <t>Commande du matériel du magasin</t>
  </si>
  <si>
    <t>Intervenir sur terrain</t>
  </si>
  <si>
    <t>Conclure l'intervention</t>
  </si>
  <si>
    <t>Actualiser l'inventaire</t>
  </si>
  <si>
    <t>Sélection de l'intervenant/Mobilisation</t>
  </si>
  <si>
    <t>Légende:</t>
  </si>
  <si>
    <t>- Fiche Panne</t>
  </si>
  <si>
    <t>- Planificateur de Maintenance</t>
  </si>
  <si>
    <t>indiqué dans la fiche.</t>
  </si>
  <si>
    <t>et traitement des réclamations, pannes et réparations.</t>
  </si>
  <si>
    <t>- Instructions d'Utilisation</t>
  </si>
  <si>
    <t>- Schéma Fonctionnel</t>
  </si>
  <si>
    <t>programmée ou suite à une réclamation ou signalisation de pannes.</t>
  </si>
  <si>
    <t>Planificateur de Maintenance</t>
  </si>
  <si>
    <r>
      <t xml:space="preserve">Objectif:
</t>
    </r>
    <r>
      <rPr>
        <sz val="10"/>
        <rFont val="Calibri"/>
        <family val="2"/>
        <scheme val="minor"/>
      </rPr>
      <t>Ce schéma fonctionnel décrit la logique de l'</t>
    </r>
    <r>
      <rPr>
        <b/>
        <sz val="10"/>
        <rFont val="Calibri"/>
        <family val="2"/>
        <scheme val="minor"/>
      </rPr>
      <t>Outil de suivi de la Maintenance</t>
    </r>
    <r>
      <rPr>
        <sz val="10"/>
        <rFont val="Calibri"/>
        <family val="2"/>
        <scheme val="minor"/>
      </rPr>
      <t xml:space="preserve"> avec les différentes feuilles de travail dédiées à chaque type d'activité sous le service maintenance.
Ce diagramme simplifie l'utilisation des différentes feuilles dans cet outil, ainsi il expliquera les liens fonctionnel du processus de chaque type d'activité (</t>
    </r>
    <r>
      <rPr>
        <sz val="10"/>
        <color rgb="FFFF0000"/>
        <rFont val="Calibri"/>
        <family val="2"/>
        <scheme val="minor"/>
      </rPr>
      <t>Exemple: saisir ue réclamation</t>
    </r>
    <r>
      <rPr>
        <sz val="10"/>
        <rFont val="Calibri"/>
        <family val="2"/>
        <scheme val="minor"/>
      </rPr>
      <t>).
La symbolisation utilisée est expliquée dans la Légende.</t>
    </r>
  </si>
  <si>
    <t>Autres origines de pannes ou anomalies</t>
  </si>
  <si>
    <r>
      <t xml:space="preserve">Description de la </t>
    </r>
    <r>
      <rPr>
        <b/>
        <sz val="10"/>
        <color rgb="FFC00000"/>
        <rFont val="Calibri"/>
        <family val="2"/>
        <scheme val="minor"/>
      </rPr>
      <t>réclamation</t>
    </r>
    <r>
      <rPr>
        <b/>
        <sz val="10"/>
        <color rgb="FFFF0000"/>
        <rFont val="Calibri"/>
        <family val="2"/>
        <scheme val="minor"/>
      </rPr>
      <t xml:space="preserve"> </t>
    </r>
    <r>
      <rPr>
        <b/>
        <sz val="10"/>
        <rFont val="Calibri"/>
        <family val="2"/>
        <scheme val="minor"/>
      </rPr>
      <t xml:space="preserve">ou </t>
    </r>
    <r>
      <rPr>
        <b/>
        <sz val="10"/>
        <color rgb="FFC00000"/>
        <rFont val="Calibri"/>
        <family val="2"/>
        <scheme val="minor"/>
      </rPr>
      <t xml:space="preserve">anomalie </t>
    </r>
    <r>
      <rPr>
        <b/>
        <sz val="10"/>
        <rFont val="Calibri"/>
        <family val="2"/>
        <scheme val="minor"/>
      </rPr>
      <t>ou</t>
    </r>
    <r>
      <rPr>
        <b/>
        <sz val="10"/>
        <color rgb="FFC00000"/>
        <rFont val="Calibri"/>
        <family val="2"/>
        <scheme val="minor"/>
      </rPr>
      <t xml:space="preserve"> activité</t>
    </r>
    <r>
      <rPr>
        <b/>
        <sz val="10"/>
        <rFont val="Calibri"/>
        <family val="2"/>
        <scheme val="minor"/>
      </rPr>
      <t xml:space="preserve"> </t>
    </r>
    <r>
      <rPr>
        <b/>
        <sz val="10"/>
        <color rgb="FFC00000"/>
        <rFont val="Calibri"/>
        <family val="2"/>
        <scheme val="minor"/>
      </rPr>
      <t>préventive</t>
    </r>
  </si>
  <si>
    <t>Semaine</t>
  </si>
  <si>
    <t>PLANIFICATEUR DE MAINTENANCE</t>
  </si>
  <si>
    <t>les colonnes D, E</t>
  </si>
  <si>
    <r>
      <t xml:space="preserve">2- En cas d'une intervention issue d'un incident grave, </t>
    </r>
    <r>
      <rPr>
        <b/>
        <sz val="10"/>
        <color rgb="FFFF0000"/>
        <rFont val="Calibri"/>
        <family val="2"/>
        <scheme val="minor"/>
      </rPr>
      <t>pas besoin de remplir les colonnes D, E</t>
    </r>
  </si>
  <si>
    <r>
      <t>Description de la panne/anomalie</t>
    </r>
    <r>
      <rPr>
        <b/>
        <sz val="10"/>
        <color rgb="FFC00000"/>
        <rFont val="Calibri"/>
        <family val="2"/>
        <scheme val="minor"/>
      </rPr>
      <t xml:space="preserve"> après diagnostic</t>
    </r>
  </si>
  <si>
    <r>
      <t xml:space="preserve">Description de la </t>
    </r>
    <r>
      <rPr>
        <b/>
        <sz val="10"/>
        <color rgb="FFC00000"/>
        <rFont val="Calibri"/>
        <family val="2"/>
        <scheme val="minor"/>
      </rPr>
      <t>cause</t>
    </r>
    <r>
      <rPr>
        <b/>
        <sz val="10"/>
        <rFont val="Calibri"/>
        <family val="2"/>
        <scheme val="minor"/>
      </rPr>
      <t xml:space="preserve"> de la panne/anomalie</t>
    </r>
  </si>
  <si>
    <r>
      <t xml:space="preserve">Date prochaine de la réparation </t>
    </r>
    <r>
      <rPr>
        <b/>
        <sz val="10"/>
        <color rgb="FFC00000"/>
        <rFont val="Calibri"/>
        <family val="2"/>
        <scheme val="minor"/>
      </rPr>
      <t>(si la panne/anomalie n'est pas réparée)</t>
    </r>
  </si>
  <si>
    <t>Test 30 min</t>
  </si>
  <si>
    <t>Test 30min</t>
  </si>
  <si>
    <t>Test Moins 30min</t>
  </si>
  <si>
    <t>Test 30 min 1h</t>
  </si>
  <si>
    <t>Test 1h 2h</t>
  </si>
  <si>
    <t>Test plus 2h</t>
  </si>
  <si>
    <t>TEST réclamation non vide, panne non vide</t>
  </si>
  <si>
    <r>
      <t xml:space="preserve">Code </t>
    </r>
    <r>
      <rPr>
        <b/>
        <sz val="10"/>
        <color rgb="FFC00000"/>
        <rFont val="Calibri"/>
        <family val="2"/>
        <scheme val="minor"/>
      </rPr>
      <t>Anomalie</t>
    </r>
    <r>
      <rPr>
        <b/>
        <sz val="10"/>
        <rFont val="Calibri"/>
        <family val="2"/>
        <scheme val="minor"/>
      </rPr>
      <t>/</t>
    </r>
    <r>
      <rPr>
        <b/>
        <sz val="10"/>
        <color rgb="FFC00000"/>
        <rFont val="Calibri"/>
        <family val="2"/>
        <scheme val="minor"/>
      </rPr>
      <t>Activité programmée</t>
    </r>
  </si>
  <si>
    <r>
      <t xml:space="preserve">Code </t>
    </r>
    <r>
      <rPr>
        <b/>
        <sz val="10"/>
        <color rgb="FFC00000"/>
        <rFont val="Calibri"/>
        <family val="2"/>
        <scheme val="minor"/>
      </rPr>
      <t>Réclamation</t>
    </r>
  </si>
  <si>
    <t>Activité</t>
  </si>
  <si>
    <t>Pannes réparées</t>
  </si>
  <si>
    <t>Réparations reportées</t>
  </si>
  <si>
    <r>
      <t xml:space="preserve">Code </t>
    </r>
    <r>
      <rPr>
        <b/>
        <sz val="10"/>
        <color rgb="FFC00000"/>
        <rFont val="Calibri"/>
        <family val="2"/>
        <scheme val="minor"/>
      </rPr>
      <t>Panne</t>
    </r>
  </si>
  <si>
    <r>
      <rPr>
        <b/>
        <u/>
        <sz val="10"/>
        <color rgb="FFC00000"/>
        <rFont val="Calibri"/>
        <family val="2"/>
        <scheme val="minor"/>
      </rPr>
      <t>Il faut renseigner cette colonne s'il s'agit BIEN d'une PANNE.</t>
    </r>
    <r>
      <rPr>
        <b/>
        <sz val="10"/>
        <color theme="1" tint="0.34998626667073579"/>
        <rFont val="Calibri"/>
        <family val="2"/>
        <scheme val="minor"/>
      </rPr>
      <t xml:space="preserve">
Voir la page Instructions d'Utilisation pour la méthodologie de codification.</t>
    </r>
  </si>
  <si>
    <t>Date Fin</t>
  </si>
  <si>
    <t>Responsable</t>
  </si>
  <si>
    <t>Avancement</t>
  </si>
  <si>
    <t>Code Activité</t>
  </si>
  <si>
    <t>Date Début</t>
  </si>
  <si>
    <t>Matériel nécessaire</t>
  </si>
  <si>
    <t>Outillage nécessaire</t>
  </si>
  <si>
    <t>TEST RECLAMATION</t>
  </si>
  <si>
    <t>1. L'utilisateur renseignera l'origine de la demande reçue ou anomalie détectée, il existe quatre (4) catégories dans l'outil:
- Demande issue d'une réclamation écrite ou téléphonique
- Cause de FORCE MAJEURE ou un incident grave
- Détectée lors des vérifications routinières par l'équipe technique</t>
  </si>
  <si>
    <t>Planifiée sous la Maintenance préventive</t>
  </si>
  <si>
    <r>
      <t xml:space="preserve">1. L'utilisateur doit attribuer un code pour chaque réclamation ou anomalie saisie
- En cas de réclamation, le code sera </t>
    </r>
    <r>
      <rPr>
        <b/>
        <sz val="10"/>
        <color theme="1"/>
        <rFont val="Calibri"/>
        <family val="2"/>
        <scheme val="minor"/>
      </rPr>
      <t>R-N° réclamation-Année</t>
    </r>
    <r>
      <rPr>
        <sz val="10"/>
        <color theme="1"/>
        <rFont val="Calibri"/>
        <family val="2"/>
        <scheme val="minor"/>
      </rPr>
      <t xml:space="preserve"> </t>
    </r>
    <r>
      <rPr>
        <sz val="10"/>
        <color rgb="FFFF0000"/>
        <rFont val="Calibri"/>
        <family val="2"/>
        <scheme val="minor"/>
      </rPr>
      <t>(ex: R-1-2020)</t>
    </r>
    <r>
      <rPr>
        <sz val="10"/>
        <color theme="1"/>
        <rFont val="Calibri"/>
        <family val="2"/>
        <scheme val="minor"/>
      </rPr>
      <t xml:space="preserve">
- Pour une activité programmée dans la maintenance préventive, le code sera M-N° activité-Année </t>
    </r>
    <r>
      <rPr>
        <sz val="10"/>
        <color rgb="FFFF0000"/>
        <rFont val="Calibri"/>
        <family val="2"/>
        <scheme val="minor"/>
      </rPr>
      <t>(ex: M-1-2020)</t>
    </r>
    <r>
      <rPr>
        <sz val="10"/>
        <color theme="1"/>
        <rFont val="Calibri"/>
        <family val="2"/>
        <scheme val="minor"/>
      </rPr>
      <t xml:space="preserve">
- Pour une anomalie à cause de FORCE MAJEURE ou détectée lors des vérifications routinières, le code sera </t>
    </r>
    <r>
      <rPr>
        <b/>
        <sz val="10"/>
        <color theme="1"/>
        <rFont val="Calibri"/>
        <family val="2"/>
        <scheme val="minor"/>
      </rPr>
      <t>A-N° anomalie-Année</t>
    </r>
    <r>
      <rPr>
        <sz val="10"/>
        <color theme="1"/>
        <rFont val="Calibri"/>
        <family val="2"/>
        <scheme val="minor"/>
      </rPr>
      <t xml:space="preserve"> </t>
    </r>
    <r>
      <rPr>
        <sz val="10"/>
        <color rgb="FFFF0000"/>
        <rFont val="Calibri"/>
        <family val="2"/>
        <scheme val="minor"/>
      </rPr>
      <t>(ex: A-1-2020)</t>
    </r>
  </si>
  <si>
    <r>
      <t xml:space="preserve">Pour les interventions de maintenance, certaines sont gérées </t>
    </r>
    <r>
      <rPr>
        <b/>
        <sz val="10"/>
        <color theme="1"/>
        <rFont val="Calibri"/>
        <family val="2"/>
        <scheme val="minor"/>
      </rPr>
      <t>en régi</t>
    </r>
    <r>
      <rPr>
        <sz val="10"/>
        <color theme="1"/>
        <rFont val="Calibri"/>
        <family val="2"/>
        <scheme val="minor"/>
      </rPr>
      <t xml:space="preserve"> et autres peuvent étre </t>
    </r>
    <r>
      <rPr>
        <b/>
        <sz val="10"/>
        <color theme="1"/>
        <rFont val="Calibri"/>
        <family val="2"/>
        <scheme val="minor"/>
      </rPr>
      <t>soutraitées</t>
    </r>
    <r>
      <rPr>
        <sz val="10"/>
        <color theme="1"/>
        <rFont val="Calibri"/>
        <family val="2"/>
        <scheme val="minor"/>
      </rPr>
      <t xml:space="preserve"> à une entreprise spécialisée ou </t>
    </r>
    <r>
      <rPr>
        <b/>
        <sz val="10"/>
        <color theme="1"/>
        <rFont val="Calibri"/>
        <family val="2"/>
        <scheme val="minor"/>
      </rPr>
      <t>nécessitent l'intervention de la STEG</t>
    </r>
    <r>
      <rPr>
        <sz val="10"/>
        <color theme="1"/>
        <rFont val="Calibri"/>
        <family val="2"/>
        <scheme val="minor"/>
      </rPr>
      <t xml:space="preserve">.
L'utilisateur renseignera l'information adéqute dans le champs </t>
    </r>
    <r>
      <rPr>
        <b/>
        <sz val="10"/>
        <color theme="1"/>
        <rFont val="Calibri"/>
        <family val="2"/>
        <scheme val="minor"/>
      </rPr>
      <t>"INTERVENANT CONCERNE"</t>
    </r>
    <r>
      <rPr>
        <sz val="10"/>
        <color theme="1"/>
        <rFont val="Calibri"/>
        <family val="2"/>
        <scheme val="minor"/>
      </rPr>
      <t>.</t>
    </r>
  </si>
  <si>
    <t>Act1</t>
  </si>
  <si>
    <t>Act2</t>
  </si>
  <si>
    <t>Act3</t>
  </si>
  <si>
    <t>Act4</t>
  </si>
  <si>
    <t>Act5</t>
  </si>
  <si>
    <t>Act6</t>
  </si>
  <si>
    <t>Act7</t>
  </si>
  <si>
    <t>Act8</t>
  </si>
  <si>
    <t>Act9</t>
  </si>
  <si>
    <t>Act10</t>
  </si>
  <si>
    <t>Act11</t>
  </si>
  <si>
    <t>Act12</t>
  </si>
  <si>
    <t>Act13</t>
  </si>
  <si>
    <t>Act14</t>
  </si>
  <si>
    <t>Act15</t>
  </si>
  <si>
    <t>Act16</t>
  </si>
  <si>
    <t>Act17</t>
  </si>
  <si>
    <t>Act18</t>
  </si>
  <si>
    <t>Act19</t>
  </si>
  <si>
    <t>Act20</t>
  </si>
  <si>
    <t>Act21</t>
  </si>
  <si>
    <t>Act22</t>
  </si>
  <si>
    <t>Act23</t>
  </si>
  <si>
    <t>Act24</t>
  </si>
  <si>
    <t>Act25</t>
  </si>
  <si>
    <t>Act26</t>
  </si>
  <si>
    <t>Act27</t>
  </si>
  <si>
    <t>Act28</t>
  </si>
  <si>
    <t>Act29</t>
  </si>
  <si>
    <t>Act30</t>
  </si>
  <si>
    <t>Act31</t>
  </si>
  <si>
    <t>Act32</t>
  </si>
  <si>
    <t>Act33</t>
  </si>
  <si>
    <t>Act34</t>
  </si>
  <si>
    <t>Act35</t>
  </si>
  <si>
    <t>Act36</t>
  </si>
  <si>
    <t>Act37</t>
  </si>
  <si>
    <t>Act38</t>
  </si>
  <si>
    <t>Act39</t>
  </si>
  <si>
    <t>Act40</t>
  </si>
  <si>
    <t>Act41</t>
  </si>
  <si>
    <t>Act42</t>
  </si>
  <si>
    <t>Act43</t>
  </si>
  <si>
    <t>Act44</t>
  </si>
  <si>
    <t>Act45</t>
  </si>
  <si>
    <t>Act46</t>
  </si>
  <si>
    <t>Act47</t>
  </si>
  <si>
    <t>Act48</t>
  </si>
  <si>
    <t>Act49</t>
  </si>
  <si>
    <t>Act50</t>
  </si>
  <si>
    <t>Act51</t>
  </si>
  <si>
    <t>Act52</t>
  </si>
  <si>
    <t>Act53</t>
  </si>
  <si>
    <t>Act54</t>
  </si>
  <si>
    <t>Act55</t>
  </si>
  <si>
    <t>Act56</t>
  </si>
  <si>
    <t>Act57</t>
  </si>
  <si>
    <t>Act58</t>
  </si>
  <si>
    <t>Act59</t>
  </si>
  <si>
    <t>Act60</t>
  </si>
  <si>
    <t>Act61</t>
  </si>
  <si>
    <t>Act62</t>
  </si>
  <si>
    <t>Act63</t>
  </si>
  <si>
    <t>Act64</t>
  </si>
  <si>
    <t>Act65</t>
  </si>
  <si>
    <t>Act66</t>
  </si>
  <si>
    <t>Act67</t>
  </si>
  <si>
    <t>Act68</t>
  </si>
  <si>
    <t>Act69</t>
  </si>
  <si>
    <t>Act70</t>
  </si>
  <si>
    <t>Act71</t>
  </si>
  <si>
    <t>Act72</t>
  </si>
  <si>
    <t>Act73</t>
  </si>
  <si>
    <t>Act74</t>
  </si>
  <si>
    <t>Act75</t>
  </si>
  <si>
    <t>Act76</t>
  </si>
  <si>
    <t>Act77</t>
  </si>
  <si>
    <t>Act78</t>
  </si>
  <si>
    <t>Act79</t>
  </si>
  <si>
    <t>Act80</t>
  </si>
  <si>
    <t>Act81</t>
  </si>
  <si>
    <t>Act82</t>
  </si>
  <si>
    <t>Act83</t>
  </si>
  <si>
    <t>Act84</t>
  </si>
  <si>
    <t>Act85</t>
  </si>
  <si>
    <t>Act86</t>
  </si>
  <si>
    <t>Act87</t>
  </si>
  <si>
    <t>Act88</t>
  </si>
  <si>
    <t>Act89</t>
  </si>
  <si>
    <t>Act90</t>
  </si>
  <si>
    <t>Act91</t>
  </si>
  <si>
    <t>Act92</t>
  </si>
  <si>
    <t>Act93</t>
  </si>
  <si>
    <t>Act94</t>
  </si>
  <si>
    <t>Act95</t>
  </si>
  <si>
    <t>Act96</t>
  </si>
  <si>
    <t>Act97</t>
  </si>
  <si>
    <t>Act98</t>
  </si>
  <si>
    <t>Act99</t>
  </si>
  <si>
    <t>Act100</t>
  </si>
  <si>
    <t>Act101</t>
  </si>
  <si>
    <t>Act102</t>
  </si>
  <si>
    <t>Act103</t>
  </si>
  <si>
    <t>Act104</t>
  </si>
  <si>
    <t>Act105</t>
  </si>
  <si>
    <t>Act106</t>
  </si>
  <si>
    <t>Act107</t>
  </si>
  <si>
    <t>Act108</t>
  </si>
  <si>
    <t>Act109</t>
  </si>
  <si>
    <t>Act110</t>
  </si>
  <si>
    <t>Act111</t>
  </si>
  <si>
    <t>Act112</t>
  </si>
  <si>
    <t>Act113</t>
  </si>
  <si>
    <t>Act114</t>
  </si>
  <si>
    <t>Act115</t>
  </si>
  <si>
    <t>Act116</t>
  </si>
  <si>
    <t>Act117</t>
  </si>
  <si>
    <t>Act118</t>
  </si>
  <si>
    <t>Act119</t>
  </si>
  <si>
    <t>Act120</t>
  </si>
  <si>
    <t>Act121</t>
  </si>
  <si>
    <t>Act122</t>
  </si>
  <si>
    <t>Act123</t>
  </si>
  <si>
    <t>Act124</t>
  </si>
  <si>
    <t>Act125</t>
  </si>
  <si>
    <t>Act126</t>
  </si>
  <si>
    <t>Act127</t>
  </si>
  <si>
    <t>Act128</t>
  </si>
  <si>
    <t>Act129</t>
  </si>
  <si>
    <t>Act130</t>
  </si>
  <si>
    <t>Act131</t>
  </si>
  <si>
    <t>Act132</t>
  </si>
  <si>
    <t>Act133</t>
  </si>
  <si>
    <t>Act134</t>
  </si>
  <si>
    <t>Act135</t>
  </si>
  <si>
    <t>Act136</t>
  </si>
  <si>
    <t>Act137</t>
  </si>
  <si>
    <t>Act138</t>
  </si>
  <si>
    <t>Act139</t>
  </si>
  <si>
    <t>Act140</t>
  </si>
  <si>
    <t>Act141</t>
  </si>
  <si>
    <t>Act142</t>
  </si>
  <si>
    <t>Act143</t>
  </si>
  <si>
    <t>Act144</t>
  </si>
  <si>
    <t>Act145</t>
  </si>
  <si>
    <t>Act146</t>
  </si>
  <si>
    <t>Act147</t>
  </si>
  <si>
    <t>Act148</t>
  </si>
  <si>
    <t>Act149</t>
  </si>
  <si>
    <t>Act150</t>
  </si>
  <si>
    <t>Act151</t>
  </si>
  <si>
    <t>Act152</t>
  </si>
  <si>
    <t>Act153</t>
  </si>
  <si>
    <t>Act154</t>
  </si>
  <si>
    <t>Act155</t>
  </si>
  <si>
    <t>Act156</t>
  </si>
  <si>
    <t>Act157</t>
  </si>
  <si>
    <t>Act158</t>
  </si>
  <si>
    <t>Act159</t>
  </si>
  <si>
    <t>Act160</t>
  </si>
  <si>
    <t>Act161</t>
  </si>
  <si>
    <t>Act162</t>
  </si>
  <si>
    <t>Act163</t>
  </si>
  <si>
    <t>Act164</t>
  </si>
  <si>
    <t>Act165</t>
  </si>
  <si>
    <t>Act166</t>
  </si>
  <si>
    <t>Act167</t>
  </si>
  <si>
    <t>Act168</t>
  </si>
  <si>
    <t>Act169</t>
  </si>
  <si>
    <t>Act170</t>
  </si>
  <si>
    <t>Act171</t>
  </si>
  <si>
    <t>Act172</t>
  </si>
  <si>
    <t>Act173</t>
  </si>
  <si>
    <t>Act174</t>
  </si>
  <si>
    <t>Act175</t>
  </si>
  <si>
    <t>Act176</t>
  </si>
  <si>
    <t>Act177</t>
  </si>
  <si>
    <t>Act178</t>
  </si>
  <si>
    <t>Act179</t>
  </si>
  <si>
    <t>Act180</t>
  </si>
  <si>
    <t>Act181</t>
  </si>
  <si>
    <t>Act182</t>
  </si>
  <si>
    <t>Act183</t>
  </si>
  <si>
    <t>Act184</t>
  </si>
  <si>
    <t>Act185</t>
  </si>
  <si>
    <t>Act186</t>
  </si>
  <si>
    <t>Act187</t>
  </si>
  <si>
    <t>Act188</t>
  </si>
  <si>
    <t>Act189</t>
  </si>
  <si>
    <t>Act190</t>
  </si>
  <si>
    <t>Act191</t>
  </si>
  <si>
    <t>Act192</t>
  </si>
  <si>
    <t>Act193</t>
  </si>
  <si>
    <t>Act194</t>
  </si>
  <si>
    <t>Act195</t>
  </si>
  <si>
    <t>Act196</t>
  </si>
  <si>
    <t>Act197</t>
  </si>
  <si>
    <t>Act198</t>
  </si>
  <si>
    <t>Act199</t>
  </si>
  <si>
    <t>Act200</t>
  </si>
  <si>
    <t>Act201</t>
  </si>
  <si>
    <t>Act202</t>
  </si>
  <si>
    <t>Act203</t>
  </si>
  <si>
    <t>Act204</t>
  </si>
  <si>
    <t>Act205</t>
  </si>
  <si>
    <t>Act206</t>
  </si>
  <si>
    <t>Act207</t>
  </si>
  <si>
    <t>Act208</t>
  </si>
  <si>
    <t>Act209</t>
  </si>
  <si>
    <t>Act210</t>
  </si>
  <si>
    <t>Act211</t>
  </si>
  <si>
    <t>Act212</t>
  </si>
  <si>
    <t>Act213</t>
  </si>
  <si>
    <t>Act214</t>
  </si>
  <si>
    <t>Act215</t>
  </si>
  <si>
    <t>Act216</t>
  </si>
  <si>
    <t>Act217</t>
  </si>
  <si>
    <t>Act218</t>
  </si>
  <si>
    <t>Act219</t>
  </si>
  <si>
    <t>Act220</t>
  </si>
  <si>
    <t>Act221</t>
  </si>
  <si>
    <t>Act222</t>
  </si>
  <si>
    <t>Act223</t>
  </si>
  <si>
    <t>Act224</t>
  </si>
  <si>
    <t>Act225</t>
  </si>
  <si>
    <t>Act226</t>
  </si>
  <si>
    <t>Act227</t>
  </si>
  <si>
    <t>Act228</t>
  </si>
  <si>
    <t>Act229</t>
  </si>
  <si>
    <t>Act230</t>
  </si>
  <si>
    <t>Act231</t>
  </si>
  <si>
    <t>Act232</t>
  </si>
  <si>
    <t>Act233</t>
  </si>
  <si>
    <t>Act234</t>
  </si>
  <si>
    <t>Act235</t>
  </si>
  <si>
    <t>Act236</t>
  </si>
  <si>
    <t>Act237</t>
  </si>
  <si>
    <t>Act238</t>
  </si>
  <si>
    <t>Act239</t>
  </si>
  <si>
    <t>Act240</t>
  </si>
  <si>
    <t>Act241</t>
  </si>
  <si>
    <t>Act242</t>
  </si>
  <si>
    <t>Act243</t>
  </si>
  <si>
    <t>Act244</t>
  </si>
  <si>
    <t>Act245</t>
  </si>
  <si>
    <t>Act246</t>
  </si>
  <si>
    <t>Act247</t>
  </si>
  <si>
    <t>Act248</t>
  </si>
  <si>
    <t>Act249</t>
  </si>
  <si>
    <t>Act250</t>
  </si>
  <si>
    <t>Act251</t>
  </si>
  <si>
    <t>Act252</t>
  </si>
  <si>
    <t>Act253</t>
  </si>
  <si>
    <t>Act254</t>
  </si>
  <si>
    <t>Act255</t>
  </si>
  <si>
    <t>Act256</t>
  </si>
  <si>
    <t>Act257</t>
  </si>
  <si>
    <t>Act258</t>
  </si>
  <si>
    <t>Act259</t>
  </si>
  <si>
    <t>Act260</t>
  </si>
  <si>
    <t>Act261</t>
  </si>
  <si>
    <t>Act262</t>
  </si>
  <si>
    <t>Act263</t>
  </si>
  <si>
    <t>Act264</t>
  </si>
  <si>
    <t>Act265</t>
  </si>
  <si>
    <t>Act266</t>
  </si>
  <si>
    <t>Act267</t>
  </si>
  <si>
    <t>Act268</t>
  </si>
  <si>
    <t>Act269</t>
  </si>
  <si>
    <t>Act270</t>
  </si>
  <si>
    <t>Act271</t>
  </si>
  <si>
    <t>Act272</t>
  </si>
  <si>
    <t>Act273</t>
  </si>
  <si>
    <t>Act274</t>
  </si>
  <si>
    <t>Act275</t>
  </si>
  <si>
    <t>Act276</t>
  </si>
  <si>
    <t>Act277</t>
  </si>
  <si>
    <t>Act278</t>
  </si>
  <si>
    <t>Act279</t>
  </si>
  <si>
    <t>Act280</t>
  </si>
  <si>
    <t>Act281</t>
  </si>
  <si>
    <t>Act282</t>
  </si>
  <si>
    <t>Act283</t>
  </si>
  <si>
    <t>Act284</t>
  </si>
  <si>
    <t>Act285</t>
  </si>
  <si>
    <t>Act286</t>
  </si>
  <si>
    <t>Act287</t>
  </si>
  <si>
    <t>Act288</t>
  </si>
  <si>
    <t>Act289</t>
  </si>
  <si>
    <t>Act290</t>
  </si>
  <si>
    <t>Act291</t>
  </si>
  <si>
    <t>Act292</t>
  </si>
  <si>
    <t>Act293</t>
  </si>
  <si>
    <t>Act294</t>
  </si>
  <si>
    <t>Act295</t>
  </si>
  <si>
    <t>Act296</t>
  </si>
  <si>
    <t>Act297</t>
  </si>
  <si>
    <t>Act298</t>
  </si>
  <si>
    <t>Act299</t>
  </si>
  <si>
    <t>Act300</t>
  </si>
  <si>
    <t>Act301</t>
  </si>
  <si>
    <t>Act302</t>
  </si>
  <si>
    <t>Act303</t>
  </si>
  <si>
    <t>Act304</t>
  </si>
  <si>
    <t>Act305</t>
  </si>
  <si>
    <t>Act306</t>
  </si>
  <si>
    <t>Act307</t>
  </si>
  <si>
    <t>Act308</t>
  </si>
  <si>
    <t>Act309</t>
  </si>
  <si>
    <t>Act310</t>
  </si>
  <si>
    <t>Act311</t>
  </si>
  <si>
    <t>Act312</t>
  </si>
  <si>
    <t>Act313</t>
  </si>
  <si>
    <t>Act314</t>
  </si>
  <si>
    <t>Act315</t>
  </si>
  <si>
    <t>Act316</t>
  </si>
  <si>
    <t>Act317</t>
  </si>
  <si>
    <t>Act318</t>
  </si>
  <si>
    <t>Act319</t>
  </si>
  <si>
    <t>Act320</t>
  </si>
  <si>
    <t>Act321</t>
  </si>
  <si>
    <t>Act322</t>
  </si>
  <si>
    <t>Act323</t>
  </si>
  <si>
    <t>Act324</t>
  </si>
  <si>
    <t>Act325</t>
  </si>
  <si>
    <t>Act326</t>
  </si>
  <si>
    <t>Act327</t>
  </si>
  <si>
    <t>Act328</t>
  </si>
  <si>
    <t>Act329</t>
  </si>
  <si>
    <t>Act330</t>
  </si>
  <si>
    <t>Act331</t>
  </si>
  <si>
    <t>Act332</t>
  </si>
  <si>
    <t>Act333</t>
  </si>
  <si>
    <t>Act334</t>
  </si>
  <si>
    <t>Act335</t>
  </si>
  <si>
    <t>Act336</t>
  </si>
  <si>
    <t>Act337</t>
  </si>
  <si>
    <t>Act338</t>
  </si>
  <si>
    <t>Act339</t>
  </si>
  <si>
    <t>Act340</t>
  </si>
  <si>
    <t>Act341</t>
  </si>
  <si>
    <t>Act342</t>
  </si>
  <si>
    <t>Act343</t>
  </si>
  <si>
    <t>Act344</t>
  </si>
  <si>
    <t>Act345</t>
  </si>
  <si>
    <t>Act346</t>
  </si>
  <si>
    <t>Act347</t>
  </si>
  <si>
    <t>Act348</t>
  </si>
  <si>
    <t>Act349</t>
  </si>
  <si>
    <t>Act350</t>
  </si>
  <si>
    <t>Act351</t>
  </si>
  <si>
    <t>Act352</t>
  </si>
  <si>
    <t>Act353</t>
  </si>
  <si>
    <t>Act354</t>
  </si>
  <si>
    <t>Act355</t>
  </si>
  <si>
    <t>Act356</t>
  </si>
  <si>
    <t>Act357</t>
  </si>
  <si>
    <t>Act358</t>
  </si>
  <si>
    <t>Act359</t>
  </si>
  <si>
    <t>Act360</t>
  </si>
  <si>
    <t>Act361</t>
  </si>
  <si>
    <t>Act362</t>
  </si>
  <si>
    <t>Act363</t>
  </si>
  <si>
    <t>Act364</t>
  </si>
  <si>
    <t>Act365</t>
  </si>
  <si>
    <t>Act366</t>
  </si>
  <si>
    <t>Act367</t>
  </si>
  <si>
    <t>Act368</t>
  </si>
  <si>
    <t>Act369</t>
  </si>
  <si>
    <t>Act370</t>
  </si>
  <si>
    <t>Act371</t>
  </si>
  <si>
    <t>Act372</t>
  </si>
  <si>
    <t>Act373</t>
  </si>
  <si>
    <t>Act374</t>
  </si>
  <si>
    <t>Act375</t>
  </si>
  <si>
    <t>Act376</t>
  </si>
  <si>
    <t>Act377</t>
  </si>
  <si>
    <t>Act378</t>
  </si>
  <si>
    <t>Act379</t>
  </si>
  <si>
    <t>Act380</t>
  </si>
  <si>
    <t>Act381</t>
  </si>
  <si>
    <t>Act382</t>
  </si>
  <si>
    <t>Act383</t>
  </si>
  <si>
    <t>Act384</t>
  </si>
  <si>
    <t>Act385</t>
  </si>
  <si>
    <t>Act386</t>
  </si>
  <si>
    <t>Act387</t>
  </si>
  <si>
    <t>Act388</t>
  </si>
  <si>
    <t>Act389</t>
  </si>
  <si>
    <t>Act390</t>
  </si>
  <si>
    <t>Act391</t>
  </si>
  <si>
    <t>Act392</t>
  </si>
  <si>
    <t>Act393</t>
  </si>
  <si>
    <t>Act394</t>
  </si>
  <si>
    <t>Act395</t>
  </si>
  <si>
    <t>Act396</t>
  </si>
  <si>
    <t>Act397</t>
  </si>
  <si>
    <t>Act398</t>
  </si>
  <si>
    <t>Act399</t>
  </si>
  <si>
    <t>Act400</t>
  </si>
  <si>
    <t>Date Début de Planification</t>
  </si>
  <si>
    <t>Date d'aujourd'hui</t>
  </si>
  <si>
    <t>Nom du Responsable</t>
  </si>
  <si>
    <t>Quantité Matériel</t>
  </si>
  <si>
    <r>
      <t xml:space="preserve">Cette fenêtre constitue le "Tableau de Bord" pour le suivi de la Maintenance préventive.
L'utilisateur renseignera </t>
    </r>
    <r>
      <rPr>
        <b/>
        <sz val="10"/>
        <color rgb="FFFF0000"/>
        <rFont val="Calibri"/>
        <family val="2"/>
        <scheme val="minor"/>
      </rPr>
      <t>MANUELLEMENT</t>
    </r>
    <r>
      <rPr>
        <sz val="10"/>
        <color theme="1"/>
        <rFont val="Calibri"/>
        <family val="2"/>
        <scheme val="minor"/>
      </rPr>
      <t xml:space="preserve"> les informations suivantes:
</t>
    </r>
    <r>
      <rPr>
        <sz val="10"/>
        <color theme="1" tint="0.34998626667073579"/>
        <rFont val="Calibri"/>
        <family val="2"/>
        <scheme val="minor"/>
      </rPr>
      <t xml:space="preserve">- Titre des activités </t>
    </r>
    <r>
      <rPr>
        <sz val="10"/>
        <color rgb="FFFF0000"/>
        <rFont val="Calibri"/>
        <family val="2"/>
        <scheme val="minor"/>
      </rPr>
      <t>(Exemple: remplacement du foyer A1D2P20)</t>
    </r>
    <r>
      <rPr>
        <sz val="10"/>
        <color theme="1"/>
        <rFont val="Calibri"/>
        <family val="2"/>
        <scheme val="minor"/>
      </rPr>
      <t xml:space="preserve">
</t>
    </r>
    <r>
      <rPr>
        <sz val="10"/>
        <color theme="1" tint="0.34998626667073579"/>
        <rFont val="Calibri"/>
        <family val="2"/>
        <scheme val="minor"/>
      </rPr>
      <t>- Dates de début et fin pour chaque activité programmée
- Taux d'avancement sur chaque activité (si l'activité n'était pas accomplie dans la durée programmée)
- Nom du responsable de l'activité (la personne chargée d'exécuter l'activité)
- Liste du matériel nécessaire pour exécuter l'activité
- Liste de l'outillage nécessaire pour exécuter l'activité
- Quantité du matériel nécessaire pour exécuter l'activité</t>
    </r>
  </si>
  <si>
    <r>
      <t xml:space="preserve">L'utilisateur renseignera la date de début de </t>
    </r>
    <r>
      <rPr>
        <b/>
        <sz val="10"/>
        <color rgb="FFFF0000"/>
        <rFont val="Calibri"/>
        <family val="2"/>
        <scheme val="minor"/>
      </rPr>
      <t>PLANIFICATION</t>
    </r>
    <r>
      <rPr>
        <sz val="10"/>
        <color theme="1"/>
        <rFont val="Calibri"/>
        <family val="2"/>
        <scheme val="minor"/>
      </rPr>
      <t xml:space="preserve"> en suivant le cycle de planification de la maintenance préventive (trimestrielle, semestrielle ou annuelle)</t>
    </r>
  </si>
  <si>
    <t>Le responsable est la personne chargée de l'utilisation de l'outil de suivi de la Maintenance, cette personne peut étre le chef du service technique ou une autre personne que le chef du service technique nomme.</t>
  </si>
  <si>
    <t>Les consignes d'utilisation du planificateur de Maintenance, à lire et suivre attentivement.</t>
  </si>
  <si>
    <r>
      <t xml:space="preserve">Le code de l'activité doit suivre la méthodologie de codification suivante comme indiqué dans la section </t>
    </r>
    <r>
      <rPr>
        <b/>
        <sz val="10"/>
        <color theme="1"/>
        <rFont val="Calibri"/>
        <family val="2"/>
        <scheme val="minor"/>
      </rPr>
      <t>"PANNES ET REPARATIONS"</t>
    </r>
    <r>
      <rPr>
        <sz val="10"/>
        <color theme="1"/>
        <rFont val="Calibri"/>
        <family val="2"/>
        <scheme val="minor"/>
      </rPr>
      <t xml:space="preserve">:
- Pour une activité programmée dans la maintenance préventive, le code sera </t>
    </r>
    <r>
      <rPr>
        <b/>
        <sz val="10"/>
        <rFont val="Calibri"/>
        <family val="2"/>
        <scheme val="minor"/>
      </rPr>
      <t>M-N° activité-Année</t>
    </r>
    <r>
      <rPr>
        <sz val="10"/>
        <color theme="1"/>
        <rFont val="Calibri"/>
        <family val="2"/>
        <scheme val="minor"/>
      </rPr>
      <t xml:space="preserve"> </t>
    </r>
    <r>
      <rPr>
        <sz val="10"/>
        <color rgb="FFFF0000"/>
        <rFont val="Calibri"/>
        <family val="2"/>
        <scheme val="minor"/>
      </rPr>
      <t>(ex: M-1-2020)</t>
    </r>
  </si>
  <si>
    <r>
      <t xml:space="preserve">La barre de défilement facilitera la visualisation de toutes les semaines de l'année. Pour se faire, l'utilisateur doit </t>
    </r>
    <r>
      <rPr>
        <sz val="10"/>
        <color rgb="FFFF0000"/>
        <rFont val="Calibri"/>
        <family val="2"/>
        <scheme val="minor"/>
      </rPr>
      <t>cliquer sur la flèche</t>
    </r>
    <r>
      <rPr>
        <sz val="10"/>
        <color theme="1"/>
        <rFont val="Calibri"/>
        <family val="2"/>
        <scheme val="minor"/>
      </rPr>
      <t xml:space="preserve"> comme indiqué pour faire défiler les mois/semaines.</t>
    </r>
  </si>
  <si>
    <t>Taux d'avancement renseigné</t>
  </si>
  <si>
    <r>
      <t xml:space="preserve">La barre en </t>
    </r>
    <r>
      <rPr>
        <b/>
        <sz val="10"/>
        <color rgb="FF0070C0"/>
        <rFont val="Calibri"/>
        <family val="2"/>
        <scheme val="minor"/>
      </rPr>
      <t>BLEU FONCé</t>
    </r>
    <r>
      <rPr>
        <sz val="10"/>
        <color theme="1"/>
        <rFont val="Calibri"/>
        <family val="2"/>
        <scheme val="minor"/>
      </rPr>
      <t xml:space="preserve"> représente le taux d'avancement par rapport à la durée totale de l'activité, ce taux sera visualisé </t>
    </r>
    <r>
      <rPr>
        <b/>
        <sz val="10"/>
        <color rgb="FFFF0000"/>
        <rFont val="Calibri"/>
        <family val="2"/>
        <scheme val="minor"/>
      </rPr>
      <t>AUTOMATIQUEMENT</t>
    </r>
    <r>
      <rPr>
        <sz val="10"/>
        <color theme="1"/>
        <rFont val="Calibri"/>
        <family val="2"/>
        <scheme val="minor"/>
      </rPr>
      <t xml:space="preserve"> lorsque l'utilisateur renseignera les taux d'avancement de chaque activité.</t>
    </r>
  </si>
  <si>
    <r>
      <t xml:space="preserve">Les barres en </t>
    </r>
    <r>
      <rPr>
        <b/>
        <sz val="10"/>
        <color theme="8"/>
        <rFont val="Calibri"/>
        <family val="2"/>
        <scheme val="minor"/>
      </rPr>
      <t>BLEU CLAIR</t>
    </r>
    <r>
      <rPr>
        <sz val="10"/>
        <color theme="1"/>
        <rFont val="Calibri"/>
        <family val="2"/>
        <scheme val="minor"/>
      </rPr>
      <t xml:space="preserve"> représente la durée de l'activité (Date début -&gt; Date fin), elle sera modifée </t>
    </r>
    <r>
      <rPr>
        <b/>
        <sz val="10"/>
        <color rgb="FFFF0000"/>
        <rFont val="Calibri"/>
        <family val="2"/>
        <scheme val="minor"/>
      </rPr>
      <t>AUTOMTIQUEMENT</t>
    </r>
    <r>
      <rPr>
        <sz val="10"/>
        <color theme="1"/>
        <rFont val="Calibri"/>
        <family val="2"/>
        <scheme val="minor"/>
      </rPr>
      <t xml:space="preserve"> après la saisie des dates de début et fin réelles par l'utilisateur.</t>
    </r>
  </si>
  <si>
    <r>
      <rPr>
        <b/>
        <sz val="10"/>
        <color theme="1" tint="0.34998626667073579"/>
        <rFont val="Calibri"/>
        <family val="2"/>
        <scheme val="minor"/>
      </rPr>
      <t>Voir la page Instructions d'Utilisation pour la méthodologie de codification.</t>
    </r>
    <r>
      <rPr>
        <b/>
        <sz val="10"/>
        <rFont val="Calibri"/>
        <family val="2"/>
        <scheme val="minor"/>
      </rPr>
      <t xml:space="preserve">
</t>
    </r>
    <r>
      <rPr>
        <b/>
        <u/>
        <sz val="10"/>
        <color rgb="FFC00000"/>
        <rFont val="Calibri"/>
        <family val="2"/>
        <scheme val="minor"/>
      </rPr>
      <t>Il faut renseigner UNIQUEMENT l'un des deux codes</t>
    </r>
    <r>
      <rPr>
        <b/>
        <sz val="10"/>
        <color rgb="FFC00000"/>
        <rFont val="Calibri"/>
        <family val="2"/>
        <scheme val="minor"/>
      </rPr>
      <t xml:space="preserve"> pour chaque ligne du tableau.</t>
    </r>
  </si>
  <si>
    <t>FICHE RECUEIL INVENTAIRE</t>
  </si>
  <si>
    <r>
      <t>Cette fenêtre constitue le "</t>
    </r>
    <r>
      <rPr>
        <b/>
        <sz val="10"/>
        <color theme="1"/>
        <rFont val="Calibri"/>
        <family val="2"/>
        <scheme val="minor"/>
      </rPr>
      <t>Tableau de Bord</t>
    </r>
    <r>
      <rPr>
        <sz val="10"/>
        <color theme="1"/>
        <rFont val="Calibri"/>
        <family val="2"/>
        <scheme val="minor"/>
      </rPr>
      <t>" pour le suivi de l'inventaire par l'équipe éclairage public en collaboration directe avec le service magasin. Ce fichier ne substitue pas le système de gestion de l'inventaire au Magasin mais c'est un état des lieux interne à l'équipe éclairage public pour mieux gérer la planification d'approvisionnement et les demandes d'achat basée sur les spécifications techniques adéquates au besoin du service. 
Ce "</t>
    </r>
    <r>
      <rPr>
        <b/>
        <sz val="10"/>
        <color theme="1"/>
        <rFont val="Calibri"/>
        <family val="2"/>
        <scheme val="minor"/>
      </rPr>
      <t>Tableau de Bord</t>
    </r>
    <r>
      <rPr>
        <sz val="10"/>
        <color theme="1"/>
        <rFont val="Calibri"/>
        <family val="2"/>
        <scheme val="minor"/>
      </rPr>
      <t xml:space="preserve">" contient:
- </t>
    </r>
    <r>
      <rPr>
        <b/>
        <sz val="10"/>
        <color rgb="FFFF0000"/>
        <rFont val="Calibri"/>
        <family val="2"/>
        <scheme val="minor"/>
      </rPr>
      <t>(1)</t>
    </r>
    <r>
      <rPr>
        <sz val="10"/>
        <color theme="1"/>
        <rFont val="Calibri"/>
        <family val="2"/>
        <scheme val="minor"/>
      </rPr>
      <t xml:space="preserve"> Un tableau pour le référencement des articles
- </t>
    </r>
    <r>
      <rPr>
        <b/>
        <sz val="10"/>
        <color rgb="FFFF0000"/>
        <rFont val="Calibri"/>
        <family val="2"/>
        <scheme val="minor"/>
      </rPr>
      <t>(2)</t>
    </r>
    <r>
      <rPr>
        <sz val="10"/>
        <color theme="1"/>
        <rFont val="Calibri"/>
        <family val="2"/>
        <scheme val="minor"/>
      </rPr>
      <t xml:space="preserve"> Un tableau sommaire pour montrer les quantités totales disponibles par type d'article (ce tableau doit étre mis à jour après chaque intervention terrain nécessitant des consommables et des équipements).
- </t>
    </r>
    <r>
      <rPr>
        <b/>
        <sz val="10"/>
        <color rgb="FFFF0000"/>
        <rFont val="Calibri"/>
        <family val="2"/>
        <scheme val="minor"/>
      </rPr>
      <t xml:space="preserve">(3) </t>
    </r>
    <r>
      <rPr>
        <sz val="10"/>
        <color theme="1"/>
        <rFont val="Calibri"/>
        <family val="2"/>
        <scheme val="minor"/>
      </rPr>
      <t>Une visulation de l'état de chaque catégorie d'articles (exple: Lampes, Disjonteurs..) suite à une enquéte menée en utilisant la "</t>
    </r>
    <r>
      <rPr>
        <b/>
        <sz val="10"/>
        <color theme="1"/>
        <rFont val="Calibri"/>
        <family val="2"/>
        <scheme val="minor"/>
      </rPr>
      <t>Fiche Recueil Inventaire</t>
    </r>
    <r>
      <rPr>
        <sz val="10"/>
        <color theme="1"/>
        <rFont val="Calibri"/>
        <family val="2"/>
        <scheme val="minor"/>
      </rPr>
      <t>".</t>
    </r>
  </si>
  <si>
    <t>FICHE RECUEIL</t>
  </si>
  <si>
    <t>- Fiche Recueil</t>
  </si>
  <si>
    <t xml:space="preserve">Cet outil permettra la visualisation en temps réel de l'avancement des activités par rapport aux dates planifiées ainsi </t>
  </si>
  <si>
    <t>que les taux d'avancement de chaque activité saisie.</t>
  </si>
  <si>
    <r>
      <t xml:space="preserve">Le </t>
    </r>
    <r>
      <rPr>
        <b/>
        <sz val="10"/>
        <color rgb="FF002060"/>
        <rFont val="Calibri"/>
        <family val="2"/>
        <scheme val="minor"/>
      </rPr>
      <t>"PLANIFICATEUR DE MAINTENANCE"</t>
    </r>
    <r>
      <rPr>
        <sz val="10"/>
        <color theme="1"/>
        <rFont val="Calibri"/>
        <family val="2"/>
        <scheme val="minor"/>
      </rPr>
      <t xml:space="preserve"> est un outil de planification et suivi des activités de maintenance préventive; </t>
    </r>
  </si>
  <si>
    <r>
      <t xml:space="preserve">La </t>
    </r>
    <r>
      <rPr>
        <b/>
        <sz val="10"/>
        <color rgb="FF002060"/>
        <rFont val="Calibri"/>
        <family val="2"/>
        <scheme val="minor"/>
      </rPr>
      <t>"FICHE PANNE"</t>
    </r>
    <r>
      <rPr>
        <sz val="10"/>
        <color theme="1"/>
        <rFont val="Calibri"/>
        <family val="2"/>
        <scheme val="minor"/>
      </rPr>
      <t xml:space="preserve"> doit étre imprimée et renseignée à chaque intervention sur terrain pour la réparation </t>
    </r>
  </si>
  <si>
    <r>
      <t xml:space="preserve">Après le recensement, l'utilisateur saisit ces informations dans le tableau de bord </t>
    </r>
    <r>
      <rPr>
        <b/>
        <sz val="10"/>
        <color theme="1"/>
        <rFont val="Calibri"/>
        <family val="2"/>
        <scheme val="minor"/>
      </rPr>
      <t>"</t>
    </r>
    <r>
      <rPr>
        <b/>
        <sz val="10"/>
        <color rgb="FF002060"/>
        <rFont val="Calibri"/>
        <family val="2"/>
        <scheme val="minor"/>
      </rPr>
      <t>INVENTAIRE"</t>
    </r>
    <r>
      <rPr>
        <sz val="10"/>
        <color theme="1"/>
        <rFont val="Calibri"/>
        <family val="2"/>
        <scheme val="minor"/>
      </rPr>
      <t xml:space="preserve"> et fait le suivi </t>
    </r>
  </si>
  <si>
    <r>
      <t xml:space="preserve">Public en utilisant la </t>
    </r>
    <r>
      <rPr>
        <b/>
        <sz val="10"/>
        <color rgb="FF002060"/>
        <rFont val="Calibri"/>
        <family val="2"/>
        <scheme val="minor"/>
      </rPr>
      <t>"FICHE RECUEIL"</t>
    </r>
    <r>
      <rPr>
        <sz val="10"/>
        <color theme="1"/>
        <rFont val="Calibri"/>
        <family val="2"/>
        <scheme val="minor"/>
      </rPr>
      <t xml:space="preserve">, l'utilisateur doit enregistrer l'état de chaque équipement recensé comme </t>
    </r>
  </si>
  <si>
    <r>
      <t xml:space="preserve">Ces informations doivent étre renseigné dans la </t>
    </r>
    <r>
      <rPr>
        <b/>
        <sz val="10"/>
        <color theme="1"/>
        <rFont val="Calibri"/>
        <family val="2"/>
        <scheme val="minor"/>
      </rPr>
      <t>FICHE PANNE</t>
    </r>
    <r>
      <rPr>
        <sz val="10"/>
        <color theme="1"/>
        <rFont val="Calibri"/>
        <family val="2"/>
        <scheme val="minor"/>
      </rPr>
      <t xml:space="preserve"> </t>
    </r>
    <r>
      <rPr>
        <u/>
        <sz val="10"/>
        <color theme="1"/>
        <rFont val="Calibri"/>
        <family val="2"/>
        <scheme val="minor"/>
      </rPr>
      <t>sur</t>
    </r>
    <r>
      <rPr>
        <b/>
        <u/>
        <sz val="10"/>
        <color theme="1"/>
        <rFont val="Calibri"/>
        <family val="2"/>
        <scheme val="minor"/>
      </rPr>
      <t xml:space="preserve"> TERRAIN</t>
    </r>
    <r>
      <rPr>
        <b/>
        <sz val="10"/>
        <color theme="1"/>
        <rFont val="Calibri"/>
        <family val="2"/>
        <scheme val="minor"/>
      </rPr>
      <t xml:space="preserve"> </t>
    </r>
    <r>
      <rPr>
        <sz val="10"/>
        <color theme="1"/>
        <rFont val="Calibri"/>
        <family val="2"/>
        <scheme val="minor"/>
      </rPr>
      <t xml:space="preserve">puis saisi dans l'outil </t>
    </r>
    <r>
      <rPr>
        <b/>
        <sz val="10"/>
        <color theme="1"/>
        <rFont val="Calibri"/>
        <family val="2"/>
        <scheme val="minor"/>
      </rPr>
      <t>"PANNES ET REPARATIONS"</t>
    </r>
    <r>
      <rPr>
        <sz val="10"/>
        <color theme="1"/>
        <rFont val="Calibri"/>
        <family val="2"/>
        <scheme val="minor"/>
      </rPr>
      <t xml:space="preserve"> après le retour de l'équipe au bureau.</t>
    </r>
  </si>
  <si>
    <r>
      <t xml:space="preserve">Durée moyenne de l'intervention </t>
    </r>
    <r>
      <rPr>
        <b/>
        <sz val="10"/>
        <color rgb="FFC00000"/>
        <rFont val="Calibri"/>
        <family val="2"/>
        <scheme val="minor"/>
      </rPr>
      <t>(min ou h)</t>
    </r>
  </si>
  <si>
    <t>Camion à échelle</t>
  </si>
  <si>
    <t>Sous-Magasin</t>
  </si>
  <si>
    <t>Equipement "Sous Magasin"</t>
  </si>
  <si>
    <t>TEST SOUS MAGASIN</t>
  </si>
  <si>
    <r>
      <t>Cette fiche sera IMPRIMEE au moment de la mobilisation de l'équipe municipale pour la réparation;</t>
    </r>
    <r>
      <rPr>
        <b/>
        <u/>
        <sz val="10"/>
        <color rgb="FFFF0000"/>
        <rFont val="Calibri"/>
        <family val="2"/>
        <scheme val="minor"/>
      </rPr>
      <t xml:space="preserve"> Les informations remplies sur terrain doivent étre saisies dans le Tableau de Bord "PANNES ET REPARATIONS"</t>
    </r>
    <r>
      <rPr>
        <b/>
        <sz val="10"/>
        <color rgb="FFFF0000"/>
        <rFont val="Calibri"/>
        <family val="2"/>
        <scheme val="minor"/>
      </rPr>
      <t xml:space="preserve"> pour conclure le traitement de la réclamation ou l'anomalie.</t>
    </r>
  </si>
  <si>
    <r>
      <t xml:space="preserve">Pour renseigner le champ </t>
    </r>
    <r>
      <rPr>
        <b/>
        <sz val="10"/>
        <color theme="1"/>
        <rFont val="Calibri"/>
        <family val="2"/>
        <scheme val="minor"/>
      </rPr>
      <t>"DUREE MOYENNE DE L'INTERVENTION"</t>
    </r>
    <r>
      <rPr>
        <sz val="10"/>
        <color theme="1"/>
        <rFont val="Calibri"/>
        <family val="2"/>
        <scheme val="minor"/>
      </rPr>
      <t>, l'utilisateur sélectionne l'information adéquate de la liste déroulante.</t>
    </r>
  </si>
  <si>
    <r>
      <t xml:space="preserve">1. Après la mobilisation de l'équipe et le diagnostic fait sur terrain, l'utilisateur enregistrera toutes les information necessaires. Pour cela il imprimera le formulaire </t>
    </r>
    <r>
      <rPr>
        <b/>
        <sz val="10"/>
        <color theme="1"/>
        <rFont val="Calibri"/>
        <family val="2"/>
        <scheme val="minor"/>
      </rPr>
      <t xml:space="preserve">"FICHE PANNE" </t>
    </r>
    <r>
      <rPr>
        <sz val="10"/>
        <color theme="1"/>
        <rFont val="Calibri"/>
        <family val="2"/>
        <scheme val="minor"/>
      </rPr>
      <t xml:space="preserve">et renseigne les champs suivants:
</t>
    </r>
    <r>
      <rPr>
        <sz val="10"/>
        <color theme="1" tint="0.34998626667073579"/>
        <rFont val="Calibri"/>
        <family val="2"/>
        <scheme val="minor"/>
      </rPr>
      <t>- N° de la panne
- Description de la panne après le diagnostic
- Description de la cause de la panne
- Description de la solution proposée pour la réparation
-  Nom du Responsable de réparation
- Outillage utilisé pour la réparation (hors consommables) (Exemple: pince ampermétrique)
- Nombre des pièces (consommables) défectueuses en besoin de réparation
- Liste des pièces (consommables) défectueuses (Exemple: disjoncteur, contacteur)
- Nombre des pièces défectueuses remplacées lors de la réparation
- Outillage défectueux après la réparation
- Résultat de la réparation
- Durée moyenne de l'intervention (min ou h)
- Date effective de réparation</t>
    </r>
    <r>
      <rPr>
        <b/>
        <sz val="10"/>
        <color theme="1" tint="0.34998626667073579"/>
        <rFont val="Calibri"/>
        <family val="2"/>
        <scheme val="minor"/>
      </rPr>
      <t xml:space="preserve"> </t>
    </r>
    <r>
      <rPr>
        <b/>
        <sz val="10"/>
        <color rgb="FFFF0000"/>
        <rFont val="Calibri"/>
        <family val="2"/>
        <scheme val="minor"/>
      </rPr>
      <t>(si la panne est réparée)</t>
    </r>
  </si>
  <si>
    <r>
      <t>Après le retour au bureau, l'utilisateur renseigne les champs:</t>
    </r>
    <r>
      <rPr>
        <sz val="10"/>
        <color rgb="FFFF0000"/>
        <rFont val="Calibri"/>
        <family val="2"/>
        <scheme val="minor"/>
      </rPr>
      <t xml:space="preserve">
-Date prochaine de la réparation</t>
    </r>
    <r>
      <rPr>
        <sz val="10"/>
        <color theme="1"/>
        <rFont val="Calibri"/>
        <family val="2"/>
        <scheme val="minor"/>
      </rPr>
      <t xml:space="preserve"> (si la réparation est reportée ou pas effectuée)
- Pièces sorties du magasin et non utilisées </t>
    </r>
    <r>
      <rPr>
        <sz val="10"/>
        <color rgb="FFFF0000"/>
        <rFont val="Calibri"/>
        <family val="2"/>
        <scheme val="minor"/>
      </rPr>
      <t xml:space="preserve">(sujet de retour au magasin)
</t>
    </r>
    <r>
      <rPr>
        <sz val="10"/>
        <rFont val="Calibri"/>
        <family val="2"/>
        <scheme val="minor"/>
      </rPr>
      <t>- N° du bon de retour du matériel au magasin en utilisant le formulaire "</t>
    </r>
    <r>
      <rPr>
        <b/>
        <sz val="10"/>
        <rFont val="Calibri"/>
        <family val="2"/>
        <scheme val="minor"/>
      </rPr>
      <t>BON DE SORTIE/RETOUR"</t>
    </r>
  </si>
  <si>
    <t>Longueur de cables</t>
  </si>
  <si>
    <t>TEST 2,5mm²</t>
  </si>
  <si>
    <t>TEST 4mm²</t>
  </si>
  <si>
    <t>TEST 6mm²</t>
  </si>
  <si>
    <t>TEST 16mm²</t>
  </si>
  <si>
    <t>TEST 2,5mm² AL</t>
  </si>
  <si>
    <t>TEST 4mm² AL</t>
  </si>
  <si>
    <t>TEST 6mm² AL</t>
  </si>
  <si>
    <t>TEST 16mm² 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</si>
</sst>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
    <numFmt numFmtId="165" formatCode="[$-409]d\-mmm;@"/>
  </numFmts>
  <fonts count="36" x14ac:knownFonts="1">
    <font>
      <sz val="11"/>
      <color theme="1"/>
      <name val="Calibri"/>
      <family val="2"/>
      <scheme val="minor"/>
    </font>
    <font>
      <b/>
      <sz val="16"/>
      <color theme="0"/>
      <name val="Calibri"/>
      <family val="2"/>
      <scheme val="minor"/>
    </font>
    <font>
      <sz val="10"/>
      <name val="Arial"/>
      <family val="2"/>
    </font>
    <font>
      <sz val="10"/>
      <color theme="1"/>
      <name val="Calibri"/>
      <family val="2"/>
      <scheme val="minor"/>
    </font>
    <font>
      <sz val="10"/>
      <name val="Calibri"/>
      <family val="2"/>
      <scheme val="minor"/>
    </font>
    <font>
      <b/>
      <sz val="10"/>
      <color theme="1"/>
      <name val="Calibri"/>
      <family val="2"/>
      <scheme val="minor"/>
    </font>
    <font>
      <b/>
      <sz val="10"/>
      <color theme="0"/>
      <name val="Calibri"/>
      <family val="2"/>
      <scheme val="minor"/>
    </font>
    <font>
      <b/>
      <sz val="10"/>
      <name val="Calibri"/>
      <family val="2"/>
      <scheme val="minor"/>
    </font>
    <font>
      <b/>
      <u/>
      <sz val="10"/>
      <color theme="1"/>
      <name val="Calibri"/>
      <family val="2"/>
      <scheme val="minor"/>
    </font>
    <font>
      <sz val="11"/>
      <color theme="1"/>
      <name val="Calibri"/>
      <family val="2"/>
      <scheme val="minor"/>
    </font>
    <font>
      <u/>
      <sz val="10"/>
      <color theme="10"/>
      <name val="Arial"/>
      <family val="2"/>
    </font>
    <font>
      <b/>
      <sz val="18"/>
      <color theme="0"/>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0"/>
      <color rgb="FF002060"/>
      <name val="Calibri"/>
      <family val="2"/>
      <scheme val="minor"/>
    </font>
    <font>
      <b/>
      <sz val="10"/>
      <color rgb="FFFF0000"/>
      <name val="Calibri"/>
      <family val="2"/>
      <scheme val="minor"/>
    </font>
    <font>
      <sz val="10"/>
      <color rgb="FFFF0000"/>
      <name val="Calibri"/>
      <family val="2"/>
      <scheme val="minor"/>
    </font>
    <font>
      <b/>
      <sz val="10"/>
      <color rgb="FFC00000"/>
      <name val="Calibri"/>
      <family val="2"/>
      <scheme val="minor"/>
    </font>
    <font>
      <u/>
      <sz val="10"/>
      <color theme="1"/>
      <name val="Calibri"/>
      <family val="2"/>
      <scheme val="minor"/>
    </font>
    <font>
      <sz val="10"/>
      <color theme="1" tint="0.34998626667073579"/>
      <name val="Calibri"/>
      <family val="2"/>
      <scheme val="minor"/>
    </font>
    <font>
      <b/>
      <sz val="10"/>
      <color theme="1" tint="0.34998626667073579"/>
      <name val="Calibri"/>
      <family val="2"/>
      <scheme val="minor"/>
    </font>
    <font>
      <b/>
      <sz val="10"/>
      <color rgb="FF00B050"/>
      <name val="Calibri"/>
      <family val="2"/>
      <scheme val="minor"/>
    </font>
    <font>
      <b/>
      <sz val="10"/>
      <color theme="1" tint="0.499984740745262"/>
      <name val="Calibri"/>
      <family val="2"/>
      <scheme val="minor"/>
    </font>
    <font>
      <sz val="10"/>
      <color theme="1" tint="0.499984740745262"/>
      <name val="Calibri"/>
      <family val="2"/>
      <scheme val="minor"/>
    </font>
    <font>
      <b/>
      <u/>
      <sz val="10"/>
      <color rgb="FFFF0000"/>
      <name val="Calibri"/>
      <family val="2"/>
      <scheme val="minor"/>
    </font>
    <font>
      <b/>
      <sz val="10"/>
      <color theme="4" tint="0.59999389629810485"/>
      <name val="Calibri"/>
      <family val="2"/>
      <scheme val="minor"/>
    </font>
    <font>
      <b/>
      <sz val="12"/>
      <color theme="4" tint="0.39997558519241921"/>
      <name val="Calibri"/>
      <family val="2"/>
      <scheme val="minor"/>
    </font>
    <font>
      <b/>
      <sz val="11"/>
      <color rgb="FFFF0000"/>
      <name val="Calibri"/>
      <family val="2"/>
      <scheme val="minor"/>
    </font>
    <font>
      <sz val="10"/>
      <color rgb="FF002060"/>
      <name val="Calibri"/>
      <family val="2"/>
      <scheme val="minor"/>
    </font>
    <font>
      <sz val="11"/>
      <color theme="0"/>
      <name val="Calibri"/>
      <family val="2"/>
      <scheme val="minor"/>
    </font>
    <font>
      <b/>
      <u/>
      <sz val="10"/>
      <color rgb="FFC00000"/>
      <name val="Calibri"/>
      <family val="2"/>
      <scheme val="minor"/>
    </font>
    <font>
      <b/>
      <sz val="11"/>
      <name val="Calibri"/>
      <family val="2"/>
      <scheme val="minor"/>
    </font>
    <font>
      <sz val="11"/>
      <color theme="0" tint="-0.34998626667073579"/>
      <name val="Calibri"/>
      <family val="2"/>
      <scheme val="minor"/>
    </font>
    <font>
      <b/>
      <sz val="10"/>
      <color rgb="FF0070C0"/>
      <name val="Calibri"/>
      <family val="2"/>
      <scheme val="minor"/>
    </font>
    <font>
      <b/>
      <sz val="10"/>
      <color theme="8"/>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C00000"/>
        <bgColor indexed="64"/>
      </patternFill>
    </fill>
    <fill>
      <patternFill patternType="solid">
        <fgColor rgb="FFFF00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00"/>
        <bgColor indexed="64"/>
      </patternFill>
    </fill>
    <fill>
      <patternFill patternType="solid">
        <fgColor theme="0" tint="-0.49998474074526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right style="thin">
        <color indexed="64"/>
      </right>
      <top/>
      <bottom style="thin">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Dashed">
        <color theme="0" tint="-0.499984740745262"/>
      </left>
      <right/>
      <top style="mediumDashed">
        <color theme="0" tint="-0.499984740745262"/>
      </top>
      <bottom style="mediumDashed">
        <color theme="0" tint="-0.499984740745262"/>
      </bottom>
      <diagonal/>
    </border>
    <border>
      <left/>
      <right/>
      <top style="mediumDashed">
        <color theme="0" tint="-0.499984740745262"/>
      </top>
      <bottom style="mediumDashed">
        <color theme="0" tint="-0.499984740745262"/>
      </bottom>
      <diagonal/>
    </border>
    <border>
      <left/>
      <right style="thin">
        <color indexed="64"/>
      </right>
      <top style="mediumDashed">
        <color theme="0" tint="-0.499984740745262"/>
      </top>
      <bottom style="mediumDashed">
        <color theme="0" tint="-0.499984740745262"/>
      </bottom>
      <diagonal/>
    </border>
    <border>
      <left style="thin">
        <color indexed="64"/>
      </left>
      <right/>
      <top style="mediumDashed">
        <color theme="0" tint="-0.499984740745262"/>
      </top>
      <bottom style="mediumDashed">
        <color theme="0" tint="-0.499984740745262"/>
      </bottom>
      <diagonal/>
    </border>
    <border>
      <left/>
      <right style="mediumDashed">
        <color theme="0" tint="-0.499984740745262"/>
      </right>
      <top style="mediumDashed">
        <color theme="0" tint="-0.499984740745262"/>
      </top>
      <bottom style="mediumDashed">
        <color theme="0" tint="-0.499984740745262"/>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2" tint="-0.24994659260841701"/>
      </left>
      <right/>
      <top style="thin">
        <color theme="0" tint="-0.34998626667073579"/>
      </top>
      <bottom style="thin">
        <color theme="2" tint="-0.24994659260841701"/>
      </bottom>
      <diagonal/>
    </border>
    <border>
      <left/>
      <right/>
      <top style="thin">
        <color theme="0" tint="-0.34998626667073579"/>
      </top>
      <bottom style="thin">
        <color theme="2" tint="-0.24994659260841701"/>
      </bottom>
      <diagonal/>
    </border>
    <border>
      <left/>
      <right style="thin">
        <color theme="2" tint="-0.24994659260841701"/>
      </right>
      <top style="thin">
        <color theme="0" tint="-0.34998626667073579"/>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s>
  <cellStyleXfs count="8">
    <xf numFmtId="0" fontId="0"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10" fillId="0" borderId="0" applyNumberFormat="0" applyFill="0" applyBorder="0" applyAlignment="0" applyProtection="0">
      <alignment vertical="top"/>
      <protection locked="0"/>
    </xf>
  </cellStyleXfs>
  <cellXfs count="392">
    <xf numFmtId="0" fontId="0" fillId="0" borderId="0" xfId="0"/>
    <xf numFmtId="0" fontId="0" fillId="2" borderId="0" xfId="0" applyFill="1"/>
    <xf numFmtId="0" fontId="0" fillId="2" borderId="0" xfId="0" applyFill="1"/>
    <xf numFmtId="0" fontId="0" fillId="2" borderId="0" xfId="0" applyFont="1" applyFill="1"/>
    <xf numFmtId="0" fontId="3" fillId="2" borderId="0" xfId="0" applyFont="1" applyFill="1" applyAlignment="1">
      <alignment horizontal="left" vertical="center"/>
    </xf>
    <xf numFmtId="0" fontId="3" fillId="2" borderId="0" xfId="0" applyFont="1" applyFill="1" applyAlignment="1">
      <alignment vertical="center"/>
    </xf>
    <xf numFmtId="0" fontId="0" fillId="2" borderId="0" xfId="0" applyFill="1" applyBorder="1"/>
    <xf numFmtId="0" fontId="3" fillId="2" borderId="0" xfId="0" applyFont="1" applyFill="1" applyBorder="1" applyAlignment="1">
      <alignment vertical="center"/>
    </xf>
    <xf numFmtId="0" fontId="5" fillId="2" borderId="0" xfId="0" applyFont="1" applyFill="1" applyBorder="1" applyAlignment="1">
      <alignment vertical="center"/>
    </xf>
    <xf numFmtId="0" fontId="3" fillId="2" borderId="0" xfId="0" applyFont="1" applyFill="1"/>
    <xf numFmtId="0" fontId="8" fillId="2" borderId="0" xfId="0" applyFont="1" applyFill="1"/>
    <xf numFmtId="0" fontId="4" fillId="6" borderId="1" xfId="0" applyFont="1" applyFill="1" applyBorder="1" applyAlignment="1">
      <alignment horizontal="left" vertical="center" wrapText="1"/>
    </xf>
    <xf numFmtId="0" fontId="3" fillId="2" borderId="0" xfId="0" applyFont="1" applyFill="1" applyAlignment="1"/>
    <xf numFmtId="0" fontId="6" fillId="3" borderId="0" xfId="0" applyFont="1" applyFill="1" applyAlignment="1">
      <alignment horizontal="left" vertical="center"/>
    </xf>
    <xf numFmtId="0" fontId="0" fillId="2" borderId="0" xfId="0" applyFill="1" applyAlignment="1"/>
    <xf numFmtId="0" fontId="0" fillId="2" borderId="0" xfId="0" applyFont="1" applyFill="1" applyBorder="1"/>
    <xf numFmtId="0" fontId="0" fillId="2" borderId="0" xfId="0" applyFill="1" applyBorder="1" applyAlignment="1">
      <alignment wrapText="1"/>
    </xf>
    <xf numFmtId="0" fontId="3" fillId="2" borderId="0" xfId="0" quotePrefix="1" applyFont="1" applyFill="1" applyAlignment="1">
      <alignment horizontal="left" vertical="center"/>
    </xf>
    <xf numFmtId="0" fontId="17" fillId="7" borderId="19" xfId="0" applyFont="1" applyFill="1" applyBorder="1" applyAlignment="1">
      <alignment vertical="center"/>
    </xf>
    <xf numFmtId="0" fontId="17" fillId="7" borderId="20" xfId="0" applyFont="1" applyFill="1" applyBorder="1" applyAlignment="1">
      <alignment vertical="center"/>
    </xf>
    <xf numFmtId="0" fontId="17" fillId="7" borderId="25" xfId="0" applyFont="1" applyFill="1" applyBorder="1" applyAlignment="1">
      <alignment vertical="center"/>
    </xf>
    <xf numFmtId="0" fontId="6" fillId="3" borderId="0" xfId="0" applyFont="1" applyFill="1" applyAlignment="1">
      <alignment vertical="center"/>
    </xf>
    <xf numFmtId="0" fontId="3" fillId="2" borderId="0" xfId="0" applyFont="1" applyFill="1" applyAlignment="1" applyProtection="1">
      <alignment vertical="center"/>
      <protection locked="0"/>
    </xf>
    <xf numFmtId="14" fontId="3" fillId="2" borderId="0" xfId="0" applyNumberFormat="1" applyFont="1" applyFill="1" applyAlignment="1" applyProtection="1">
      <alignment horizontal="center" vertical="center"/>
      <protection locked="0"/>
    </xf>
    <xf numFmtId="0" fontId="12" fillId="2" borderId="0" xfId="0" applyFont="1" applyFill="1" applyAlignment="1" applyProtection="1">
      <alignment horizontal="center" vertical="center"/>
      <protection locked="0"/>
    </xf>
    <xf numFmtId="14" fontId="3" fillId="2" borderId="0" xfId="0" applyNumberFormat="1" applyFont="1" applyFill="1" applyAlignment="1" applyProtection="1">
      <alignment vertical="center"/>
      <protection locked="0"/>
    </xf>
    <xf numFmtId="0" fontId="12" fillId="2" borderId="0" xfId="0" applyFont="1" applyFill="1" applyAlignment="1" applyProtection="1">
      <alignment vertical="center"/>
      <protection locked="0"/>
    </xf>
    <xf numFmtId="0" fontId="6" fillId="2" borderId="0" xfId="0" applyFont="1" applyFill="1" applyBorder="1" applyAlignment="1" applyProtection="1">
      <alignment vertical="center" wrapText="1"/>
      <protection locked="0"/>
    </xf>
    <xf numFmtId="0" fontId="3" fillId="2" borderId="0" xfId="0" applyFont="1" applyFill="1" applyBorder="1" applyAlignment="1" applyProtection="1">
      <alignment vertical="center"/>
      <protection locked="0"/>
    </xf>
    <xf numFmtId="14" fontId="3" fillId="2" borderId="0" xfId="0" applyNumberFormat="1" applyFont="1" applyFill="1" applyBorder="1" applyAlignment="1" applyProtection="1">
      <alignment horizontal="center" vertical="center"/>
      <protection locked="0"/>
    </xf>
    <xf numFmtId="0" fontId="12" fillId="2" borderId="0" xfId="0" applyFont="1" applyFill="1" applyBorder="1" applyAlignment="1" applyProtection="1">
      <alignment horizontal="center" vertical="center"/>
      <protection locked="0"/>
    </xf>
    <xf numFmtId="14" fontId="3" fillId="2" borderId="0" xfId="0" applyNumberFormat="1" applyFont="1" applyFill="1" applyBorder="1" applyAlignment="1" applyProtection="1">
      <alignment vertical="center"/>
      <protection locked="0"/>
    </xf>
    <xf numFmtId="0" fontId="6" fillId="2" borderId="0"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protection locked="0"/>
    </xf>
    <xf numFmtId="14" fontId="6" fillId="2" borderId="0" xfId="0" applyNumberFormat="1" applyFont="1" applyFill="1" applyBorder="1" applyAlignment="1" applyProtection="1">
      <alignment vertical="center" wrapText="1"/>
      <protection locked="0"/>
    </xf>
    <xf numFmtId="14" fontId="6" fillId="2" borderId="0" xfId="0" applyNumberFormat="1" applyFont="1" applyFill="1" applyBorder="1" applyAlignment="1" applyProtection="1">
      <alignment horizontal="center" vertical="center" wrapText="1"/>
      <protection locked="0"/>
    </xf>
    <xf numFmtId="0" fontId="3" fillId="2" borderId="0" xfId="0" applyFont="1" applyFill="1" applyAlignment="1" applyProtection="1">
      <alignment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14" fontId="4" fillId="2" borderId="1" xfId="0" applyNumberFormat="1" applyFont="1" applyFill="1" applyBorder="1" applyAlignment="1" applyProtection="1">
      <alignment horizontal="center" vertical="center"/>
      <protection locked="0"/>
    </xf>
    <xf numFmtId="14" fontId="4" fillId="2" borderId="1" xfId="0" applyNumberFormat="1" applyFont="1" applyFill="1" applyBorder="1" applyAlignment="1" applyProtection="1">
      <alignment vertical="center"/>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center" vertical="center"/>
      <protection locked="0"/>
    </xf>
    <xf numFmtId="0" fontId="17" fillId="2" borderId="0" xfId="0" applyFont="1" applyFill="1" applyAlignment="1" applyProtection="1">
      <alignment vertical="center" wrapText="1"/>
      <protection locked="0"/>
    </xf>
    <xf numFmtId="0" fontId="17" fillId="2" borderId="0" xfId="0" applyFont="1" applyFill="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17" fillId="7" borderId="1" xfId="0" applyFont="1" applyFill="1" applyBorder="1" applyAlignment="1" applyProtection="1">
      <alignment horizontal="center" vertical="center"/>
    </xf>
    <xf numFmtId="9" fontId="5" fillId="2" borderId="1" xfId="6" applyFont="1" applyFill="1" applyBorder="1" applyAlignment="1" applyProtection="1">
      <alignment horizontal="center" vertical="center"/>
    </xf>
    <xf numFmtId="0" fontId="17" fillId="7" borderId="0" xfId="0" applyFont="1" applyFill="1" applyAlignment="1" applyProtection="1">
      <alignment horizontal="center" vertical="center" wrapText="1"/>
    </xf>
    <xf numFmtId="0" fontId="17" fillId="7" borderId="0" xfId="0" applyFont="1" applyFill="1" applyAlignment="1" applyProtection="1">
      <alignment horizontal="center" vertical="center"/>
    </xf>
    <xf numFmtId="0" fontId="17" fillId="2" borderId="0" xfId="0" applyFont="1" applyFill="1" applyAlignment="1" applyProtection="1">
      <alignment vertical="center"/>
    </xf>
    <xf numFmtId="0" fontId="12" fillId="2" borderId="0" xfId="0" applyFont="1" applyFill="1" applyBorder="1" applyAlignment="1" applyProtection="1">
      <alignment horizontal="center" vertical="center"/>
    </xf>
    <xf numFmtId="0" fontId="12" fillId="2" borderId="0" xfId="0" applyFont="1" applyFill="1" applyBorder="1" applyAlignment="1" applyProtection="1">
      <alignment vertical="center"/>
    </xf>
    <xf numFmtId="9" fontId="7" fillId="2" borderId="6" xfId="6" applyFont="1" applyFill="1" applyBorder="1" applyAlignment="1" applyProtection="1">
      <alignment horizontal="center" vertical="center"/>
    </xf>
    <xf numFmtId="0" fontId="3" fillId="11" borderId="0" xfId="0" applyFont="1" applyFill="1" applyAlignment="1">
      <alignment horizontal="left" vertical="center"/>
    </xf>
    <xf numFmtId="0" fontId="3" fillId="11" borderId="0" xfId="0" applyFont="1" applyFill="1" applyBorder="1" applyAlignment="1">
      <alignment vertical="center"/>
    </xf>
    <xf numFmtId="0" fontId="16" fillId="11" borderId="0" xfId="0" applyFont="1" applyFill="1" applyAlignment="1">
      <alignment horizontal="left" vertical="center"/>
    </xf>
    <xf numFmtId="0" fontId="16" fillId="11" borderId="0" xfId="0" applyFont="1" applyFill="1" applyBorder="1" applyAlignment="1">
      <alignment vertical="center"/>
    </xf>
    <xf numFmtId="0" fontId="0" fillId="11" borderId="0" xfId="0" applyFill="1"/>
    <xf numFmtId="0" fontId="3" fillId="2" borderId="0" xfId="0" applyFont="1" applyFill="1" applyAlignment="1" applyProtection="1">
      <alignment vertical="center" wrapText="1"/>
    </xf>
    <xf numFmtId="0" fontId="12" fillId="2" borderId="0" xfId="0" applyFont="1" applyFill="1" applyAlignment="1" applyProtection="1">
      <alignment vertical="center"/>
    </xf>
    <xf numFmtId="0" fontId="12" fillId="2" borderId="0" xfId="0" applyFont="1" applyFill="1" applyAlignment="1" applyProtection="1">
      <alignment horizontal="center" vertical="center"/>
    </xf>
    <xf numFmtId="0" fontId="3" fillId="2" borderId="0" xfId="0" applyFont="1" applyFill="1" applyAlignment="1" applyProtection="1">
      <alignment vertical="center"/>
    </xf>
    <xf numFmtId="0" fontId="6" fillId="3" borderId="5" xfId="0" applyFont="1" applyFill="1" applyBorder="1" applyAlignment="1" applyProtection="1">
      <alignment horizontal="left" vertical="center"/>
    </xf>
    <xf numFmtId="0" fontId="6" fillId="3" borderId="5" xfId="0" applyFont="1" applyFill="1" applyBorder="1" applyAlignment="1" applyProtection="1">
      <alignment vertical="center"/>
    </xf>
    <xf numFmtId="0" fontId="6" fillId="3" borderId="1" xfId="0" applyFont="1" applyFill="1" applyBorder="1" applyAlignment="1" applyProtection="1">
      <alignment horizontal="center" vertical="center"/>
    </xf>
    <xf numFmtId="0" fontId="6" fillId="8" borderId="1" xfId="0" applyFont="1" applyFill="1" applyBorder="1" applyAlignment="1" applyProtection="1">
      <alignment horizontal="left" vertical="center"/>
    </xf>
    <xf numFmtId="0" fontId="6" fillId="3" borderId="1" xfId="0" applyFont="1" applyFill="1" applyBorder="1" applyAlignment="1" applyProtection="1">
      <alignment vertical="center"/>
    </xf>
    <xf numFmtId="0" fontId="3" fillId="2" borderId="1" xfId="0" applyFont="1" applyFill="1" applyBorder="1" applyAlignment="1">
      <alignment horizontal="left" vertical="center"/>
    </xf>
    <xf numFmtId="0" fontId="17" fillId="7" borderId="8" xfId="0" applyFont="1" applyFill="1" applyBorder="1" applyAlignment="1" applyProtection="1">
      <alignment horizontal="center" vertical="center" wrapText="1"/>
    </xf>
    <xf numFmtId="0" fontId="17" fillId="7" borderId="8" xfId="0" applyFont="1" applyFill="1" applyBorder="1" applyAlignment="1" applyProtection="1">
      <alignment horizontal="center" vertical="center"/>
    </xf>
    <xf numFmtId="0" fontId="0" fillId="2" borderId="0" xfId="0" applyFill="1" applyAlignment="1">
      <alignment vertical="center"/>
    </xf>
    <xf numFmtId="9" fontId="5" fillId="2" borderId="0" xfId="6" applyFont="1" applyFill="1" applyBorder="1" applyAlignment="1" applyProtection="1">
      <alignment horizontal="center" vertical="center"/>
    </xf>
    <xf numFmtId="0" fontId="3" fillId="2" borderId="0" xfId="0" applyFont="1" applyFill="1" applyBorder="1" applyAlignment="1">
      <alignment vertical="center" wrapText="1"/>
    </xf>
    <xf numFmtId="0" fontId="5" fillId="2" borderId="1" xfId="0" applyFont="1" applyFill="1" applyBorder="1" applyAlignment="1" applyProtection="1">
      <alignment horizontal="center" vertical="center"/>
    </xf>
    <xf numFmtId="0" fontId="3" fillId="2" borderId="0" xfId="0" applyFont="1" applyFill="1" applyBorder="1" applyAlignment="1"/>
    <xf numFmtId="0" fontId="4" fillId="7" borderId="1" xfId="0" applyFont="1" applyFill="1" applyBorder="1" applyAlignment="1">
      <alignment horizontal="left" vertical="center" wrapText="1"/>
    </xf>
    <xf numFmtId="0" fontId="3" fillId="2" borderId="0" xfId="0" applyFont="1" applyFill="1" applyBorder="1" applyAlignment="1">
      <alignment horizontal="center" vertical="center"/>
    </xf>
    <xf numFmtId="0" fontId="5" fillId="2" borderId="4" xfId="0" applyFont="1" applyFill="1" applyBorder="1" applyAlignment="1">
      <alignment vertical="center"/>
    </xf>
    <xf numFmtId="0" fontId="5" fillId="2" borderId="5" xfId="0" applyFont="1" applyFill="1" applyBorder="1" applyAlignment="1">
      <alignment vertical="center"/>
    </xf>
    <xf numFmtId="0" fontId="5" fillId="2" borderId="6" xfId="0" applyFont="1" applyFill="1" applyBorder="1" applyAlignment="1">
      <alignment vertical="center"/>
    </xf>
    <xf numFmtId="0" fontId="3" fillId="2" borderId="1" xfId="0" applyFont="1" applyFill="1" applyBorder="1" applyAlignment="1">
      <alignment vertical="center"/>
    </xf>
    <xf numFmtId="0" fontId="17" fillId="2" borderId="0" xfId="0" applyFont="1" applyFill="1" applyBorder="1" applyAlignment="1">
      <alignment vertical="center"/>
    </xf>
    <xf numFmtId="0" fontId="3" fillId="7" borderId="0" xfId="0" applyFont="1" applyFill="1" applyBorder="1" applyAlignment="1">
      <alignment vertical="center"/>
    </xf>
    <xf numFmtId="0" fontId="3" fillId="7" borderId="28" xfId="0" applyFont="1" applyFill="1" applyBorder="1" applyAlignment="1">
      <alignment vertical="center"/>
    </xf>
    <xf numFmtId="0" fontId="3" fillId="7" borderId="25" xfId="0" applyFont="1" applyFill="1" applyBorder="1" applyAlignment="1">
      <alignment vertical="center"/>
    </xf>
    <xf numFmtId="0" fontId="3" fillId="7" borderId="26" xfId="0" applyFont="1" applyFill="1" applyBorder="1" applyAlignment="1">
      <alignment vertical="center"/>
    </xf>
    <xf numFmtId="0" fontId="16" fillId="7" borderId="24" xfId="0" applyFont="1" applyFill="1" applyBorder="1" applyAlignment="1">
      <alignment vertical="center"/>
    </xf>
    <xf numFmtId="0" fontId="7" fillId="7" borderId="25" xfId="0" applyFont="1" applyFill="1" applyBorder="1" applyAlignment="1">
      <alignment vertical="center"/>
    </xf>
    <xf numFmtId="0" fontId="4" fillId="7" borderId="18" xfId="0" applyFont="1" applyFill="1" applyBorder="1" applyAlignment="1">
      <alignment vertical="center"/>
    </xf>
    <xf numFmtId="0" fontId="4" fillId="7" borderId="19" xfId="0" applyFont="1" applyFill="1" applyBorder="1" applyAlignment="1">
      <alignment vertical="center"/>
    </xf>
    <xf numFmtId="0" fontId="4" fillId="7" borderId="27" xfId="0" applyFont="1" applyFill="1" applyBorder="1" applyAlignment="1">
      <alignment vertical="center"/>
    </xf>
    <xf numFmtId="0" fontId="4" fillId="7" borderId="0" xfId="0" applyFont="1" applyFill="1" applyBorder="1" applyAlignment="1">
      <alignment vertical="center"/>
    </xf>
    <xf numFmtId="0" fontId="3" fillId="2" borderId="1" xfId="0" applyFont="1" applyFill="1" applyBorder="1" applyAlignment="1">
      <alignment horizontal="center" vertical="center"/>
    </xf>
    <xf numFmtId="0" fontId="17" fillId="2" borderId="0" xfId="0" applyFont="1" applyFill="1" applyBorder="1" applyAlignment="1">
      <alignment vertical="center" wrapText="1"/>
    </xf>
    <xf numFmtId="0" fontId="17"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0" fillId="2" borderId="0" xfId="0" applyFill="1" applyBorder="1" applyAlignment="1">
      <alignment horizontal="center" vertical="center" wrapText="1"/>
    </xf>
    <xf numFmtId="0" fontId="20" fillId="2" borderId="1" xfId="0" applyFont="1" applyFill="1" applyBorder="1" applyAlignment="1">
      <alignment vertical="center"/>
    </xf>
    <xf numFmtId="0" fontId="20" fillId="2" borderId="1" xfId="0" applyFont="1" applyFill="1" applyBorder="1" applyAlignment="1">
      <alignment horizontal="center" vertical="center"/>
    </xf>
    <xf numFmtId="14" fontId="20" fillId="2" borderId="1"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6" fillId="9" borderId="30" xfId="0" applyFont="1" applyFill="1" applyBorder="1" applyAlignment="1">
      <alignment horizontal="center" vertical="center"/>
    </xf>
    <xf numFmtId="0" fontId="6" fillId="9" borderId="30" xfId="0" applyFont="1" applyFill="1" applyBorder="1" applyAlignment="1">
      <alignment horizontal="center" vertical="center" wrapText="1"/>
    </xf>
    <xf numFmtId="0" fontId="23" fillId="2" borderId="5" xfId="0" applyFont="1" applyFill="1" applyBorder="1" applyAlignment="1">
      <alignment vertical="center"/>
    </xf>
    <xf numFmtId="0" fontId="23" fillId="2" borderId="4" xfId="0" applyFont="1" applyFill="1" applyBorder="1" applyAlignment="1">
      <alignment vertical="center"/>
    </xf>
    <xf numFmtId="0" fontId="13" fillId="2" borderId="0" xfId="0" applyFont="1" applyFill="1" applyAlignment="1">
      <alignment horizontal="center" vertical="center"/>
    </xf>
    <xf numFmtId="0" fontId="3" fillId="7" borderId="1" xfId="0" applyFont="1" applyFill="1" applyBorder="1" applyAlignment="1" applyProtection="1">
      <alignment horizontal="left" vertical="center"/>
      <protection locked="0"/>
    </xf>
    <xf numFmtId="0" fontId="4" fillId="7" borderId="24" xfId="0" applyFont="1" applyFill="1" applyBorder="1" applyAlignment="1">
      <alignment vertical="center"/>
    </xf>
    <xf numFmtId="0" fontId="4" fillId="7" borderId="25" xfId="0" applyFont="1" applyFill="1" applyBorder="1" applyAlignment="1">
      <alignment vertical="center"/>
    </xf>
    <xf numFmtId="0" fontId="4" fillId="2" borderId="0" xfId="0" applyFont="1" applyFill="1" applyAlignment="1" applyProtection="1">
      <alignment horizontal="center" vertical="center"/>
      <protection locked="0"/>
    </xf>
    <xf numFmtId="0" fontId="6" fillId="2" borderId="0" xfId="0" applyFont="1" applyFill="1" applyBorder="1" applyAlignment="1" applyProtection="1">
      <alignment horizontal="left" vertical="center"/>
    </xf>
    <xf numFmtId="0" fontId="6" fillId="2" borderId="10" xfId="0" applyFont="1" applyFill="1" applyBorder="1" applyAlignment="1" applyProtection="1">
      <alignment vertical="center"/>
    </xf>
    <xf numFmtId="9" fontId="6" fillId="2" borderId="10" xfId="6" applyFont="1" applyFill="1" applyBorder="1" applyAlignment="1" applyProtection="1">
      <alignment horizontal="center" vertical="center"/>
    </xf>
    <xf numFmtId="0" fontId="3" fillId="7" borderId="9" xfId="0" applyFont="1" applyFill="1" applyBorder="1" applyAlignment="1">
      <alignment vertical="center"/>
    </xf>
    <xf numFmtId="0" fontId="3" fillId="7" borderId="10" xfId="0" applyFont="1" applyFill="1" applyBorder="1" applyAlignment="1">
      <alignment vertical="center"/>
    </xf>
    <xf numFmtId="0" fontId="3" fillId="7" borderId="11" xfId="0" applyFont="1" applyFill="1" applyBorder="1" applyAlignment="1">
      <alignment vertical="center"/>
    </xf>
    <xf numFmtId="0" fontId="13" fillId="2" borderId="0" xfId="0" applyFont="1" applyFill="1" applyAlignment="1">
      <alignment vertical="center"/>
    </xf>
    <xf numFmtId="0" fontId="3" fillId="7" borderId="12" xfId="0" applyFont="1" applyFill="1" applyBorder="1" applyAlignment="1">
      <alignment vertical="center"/>
    </xf>
    <xf numFmtId="0" fontId="3" fillId="7" borderId="13" xfId="0" applyFont="1" applyFill="1" applyBorder="1" applyAlignment="1">
      <alignment vertical="center"/>
    </xf>
    <xf numFmtId="0" fontId="6" fillId="7" borderId="9" xfId="0" applyFont="1" applyFill="1" applyBorder="1" applyAlignment="1">
      <alignment vertical="center"/>
    </xf>
    <xf numFmtId="0" fontId="6" fillId="7" borderId="10" xfId="0" applyFont="1" applyFill="1" applyBorder="1" applyAlignment="1">
      <alignment vertical="center"/>
    </xf>
    <xf numFmtId="0" fontId="6" fillId="7" borderId="11" xfId="0" applyFont="1" applyFill="1" applyBorder="1" applyAlignment="1">
      <alignment vertical="center"/>
    </xf>
    <xf numFmtId="0" fontId="6" fillId="2" borderId="0" xfId="0" applyFont="1" applyFill="1" applyAlignment="1">
      <alignment vertical="center"/>
    </xf>
    <xf numFmtId="0" fontId="6" fillId="7" borderId="12" xfId="0" applyFont="1" applyFill="1" applyBorder="1" applyAlignment="1">
      <alignment vertical="center"/>
    </xf>
    <xf numFmtId="0" fontId="6" fillId="7" borderId="0" xfId="0" applyFont="1" applyFill="1" applyBorder="1" applyAlignment="1">
      <alignment vertical="center"/>
    </xf>
    <xf numFmtId="0" fontId="6" fillId="7" borderId="13" xfId="0" applyFont="1" applyFill="1" applyBorder="1" applyAlignment="1">
      <alignment vertical="center"/>
    </xf>
    <xf numFmtId="0" fontId="7" fillId="7" borderId="39" xfId="0" applyFont="1" applyFill="1" applyBorder="1" applyAlignment="1">
      <alignment vertical="center"/>
    </xf>
    <xf numFmtId="0" fontId="6" fillId="7" borderId="40" xfId="0" applyFont="1" applyFill="1" applyBorder="1" applyAlignment="1">
      <alignment vertical="center"/>
    </xf>
    <xf numFmtId="0" fontId="6" fillId="7" borderId="41" xfId="0" applyFont="1" applyFill="1" applyBorder="1" applyAlignment="1">
      <alignment vertical="center"/>
    </xf>
    <xf numFmtId="0" fontId="6" fillId="2" borderId="40" xfId="0" applyFont="1" applyFill="1" applyBorder="1" applyAlignment="1">
      <alignment vertical="center"/>
    </xf>
    <xf numFmtId="0" fontId="6" fillId="7" borderId="42" xfId="0" applyFont="1" applyFill="1" applyBorder="1" applyAlignment="1">
      <alignment vertical="center"/>
    </xf>
    <xf numFmtId="0" fontId="3" fillId="2" borderId="40" xfId="0" applyFont="1" applyFill="1" applyBorder="1" applyAlignment="1">
      <alignment vertical="center"/>
    </xf>
    <xf numFmtId="0" fontId="3" fillId="7" borderId="42" xfId="0" applyFont="1" applyFill="1" applyBorder="1" applyAlignment="1">
      <alignment vertical="center"/>
    </xf>
    <xf numFmtId="0" fontId="3" fillId="7" borderId="40" xfId="0" applyFont="1" applyFill="1" applyBorder="1" applyAlignment="1">
      <alignment vertical="center"/>
    </xf>
    <xf numFmtId="0" fontId="3" fillId="7" borderId="43" xfId="0" applyFont="1" applyFill="1" applyBorder="1" applyAlignment="1">
      <alignment vertical="center"/>
    </xf>
    <xf numFmtId="0" fontId="7" fillId="7" borderId="0" xfId="0" applyFont="1" applyFill="1" applyBorder="1" applyAlignment="1">
      <alignment vertical="center"/>
    </xf>
    <xf numFmtId="0" fontId="6" fillId="2" borderId="0" xfId="0" applyFont="1" applyFill="1" applyBorder="1" applyAlignment="1">
      <alignment vertical="center"/>
    </xf>
    <xf numFmtId="0" fontId="29" fillId="2" borderId="0" xfId="0" quotePrefix="1" applyFont="1" applyFill="1" applyAlignment="1">
      <alignment horizontal="left" vertical="center" indent="2"/>
    </xf>
    <xf numFmtId="0" fontId="1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44" xfId="0" applyFill="1" applyBorder="1" applyAlignment="1">
      <alignment vertical="center"/>
    </xf>
    <xf numFmtId="165" fontId="0" fillId="0" borderId="44" xfId="0" applyNumberFormat="1" applyBorder="1" applyAlignment="1">
      <alignment horizontal="center"/>
    </xf>
    <xf numFmtId="0" fontId="30" fillId="2" borderId="0" xfId="0" applyFont="1" applyFill="1" applyAlignment="1">
      <alignment vertical="center"/>
    </xf>
    <xf numFmtId="0" fontId="0" fillId="2" borderId="0" xfId="0" applyFill="1" applyAlignment="1">
      <alignment horizontal="center" vertical="center"/>
    </xf>
    <xf numFmtId="0" fontId="0" fillId="2" borderId="0" xfId="0" applyNumberFormat="1" applyFill="1" applyAlignment="1">
      <alignment horizontal="center" vertical="center"/>
    </xf>
    <xf numFmtId="0" fontId="0" fillId="2" borderId="0" xfId="0" applyFill="1" applyBorder="1" applyAlignment="1">
      <alignment horizontal="left" vertical="center"/>
    </xf>
    <xf numFmtId="0" fontId="7" fillId="5" borderId="1" xfId="0"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wrapText="1"/>
      <protection locked="0"/>
    </xf>
    <xf numFmtId="0" fontId="17" fillId="15" borderId="8" xfId="0" applyFont="1" applyFill="1" applyBorder="1" applyAlignment="1" applyProtection="1">
      <alignment horizontal="center" vertical="center" wrapText="1"/>
    </xf>
    <xf numFmtId="0" fontId="13" fillId="14" borderId="0" xfId="0" applyFont="1" applyFill="1" applyAlignment="1">
      <alignment horizontal="center" vertical="center"/>
    </xf>
    <xf numFmtId="0" fontId="13" fillId="14" borderId="0" xfId="0" applyNumberFormat="1" applyFont="1" applyFill="1" applyAlignment="1">
      <alignment horizontal="center" vertical="center"/>
    </xf>
    <xf numFmtId="0" fontId="0" fillId="0" borderId="45" xfId="0" applyBorder="1" applyAlignment="1">
      <alignment horizontal="center" vertical="center"/>
    </xf>
    <xf numFmtId="0" fontId="14" fillId="2" borderId="0"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protection locked="0"/>
    </xf>
    <xf numFmtId="0" fontId="32" fillId="2" borderId="0" xfId="0" applyFont="1" applyFill="1" applyBorder="1" applyAlignment="1" applyProtection="1">
      <alignment horizontal="left" vertical="center" wrapText="1"/>
      <protection locked="0"/>
    </xf>
    <xf numFmtId="0" fontId="4" fillId="2" borderId="1" xfId="0" applyFont="1" applyFill="1" applyBorder="1" applyAlignment="1" applyProtection="1">
      <alignment horizontal="left" vertical="center"/>
      <protection locked="0"/>
    </xf>
    <xf numFmtId="0" fontId="17" fillId="2" borderId="0" xfId="0" applyFont="1" applyFill="1" applyBorder="1" applyAlignment="1" applyProtection="1">
      <alignment horizontal="center" vertical="center"/>
    </xf>
    <xf numFmtId="0" fontId="14" fillId="2" borderId="0" xfId="0" applyFont="1" applyFill="1" applyBorder="1" applyAlignment="1" applyProtection="1">
      <alignment vertical="center" wrapText="1"/>
      <protection locked="0"/>
    </xf>
    <xf numFmtId="14" fontId="32" fillId="2" borderId="30" xfId="0" applyNumberFormat="1" applyFont="1" applyFill="1" applyBorder="1" applyAlignment="1" applyProtection="1">
      <alignment horizontal="center" vertical="center" wrapText="1"/>
      <protection locked="0"/>
    </xf>
    <xf numFmtId="0" fontId="6" fillId="2" borderId="27" xfId="0" applyFont="1" applyFill="1" applyBorder="1" applyAlignment="1" applyProtection="1">
      <alignment vertical="center" wrapText="1"/>
      <protection locked="0"/>
    </xf>
    <xf numFmtId="0" fontId="0" fillId="16" borderId="48" xfId="0" applyFill="1" applyBorder="1" applyAlignment="1">
      <alignment horizontal="center" vertical="center"/>
    </xf>
    <xf numFmtId="0" fontId="0" fillId="2" borderId="0" xfId="0" applyFill="1" applyBorder="1" applyAlignment="1">
      <alignment horizontal="center" vertical="center"/>
    </xf>
    <xf numFmtId="14" fontId="33" fillId="0" borderId="44" xfId="0" applyNumberFormat="1" applyFont="1" applyFill="1" applyBorder="1" applyAlignment="1">
      <alignment horizontal="center" vertical="center"/>
    </xf>
    <xf numFmtId="49" fontId="33" fillId="0" borderId="44" xfId="0" applyNumberFormat="1" applyFont="1" applyFill="1" applyBorder="1" applyAlignment="1">
      <alignment vertical="center"/>
    </xf>
    <xf numFmtId="9" fontId="33" fillId="0" borderId="44" xfId="0" applyNumberFormat="1" applyFont="1" applyBorder="1" applyAlignment="1">
      <alignment horizontal="center" vertical="center"/>
    </xf>
    <xf numFmtId="164" fontId="0" fillId="7" borderId="48" xfId="0" applyNumberFormat="1"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xf numFmtId="0" fontId="14" fillId="2" borderId="34" xfId="0" applyFont="1" applyFill="1" applyBorder="1" applyAlignment="1" applyProtection="1">
      <alignment vertical="center" wrapText="1"/>
      <protection locked="0"/>
    </xf>
    <xf numFmtId="0" fontId="14" fillId="2" borderId="35" xfId="0" applyFont="1" applyFill="1" applyBorder="1" applyAlignment="1" applyProtection="1">
      <alignment vertical="center" wrapText="1"/>
      <protection locked="0"/>
    </xf>
    <xf numFmtId="0" fontId="3" fillId="2" borderId="0" xfId="0" applyFont="1" applyFill="1" applyBorder="1" applyAlignment="1" applyProtection="1">
      <alignment vertical="center"/>
    </xf>
    <xf numFmtId="14" fontId="3" fillId="2" borderId="0" xfId="0" applyNumberFormat="1" applyFont="1" applyFill="1" applyBorder="1" applyAlignment="1" applyProtection="1">
      <alignment horizontal="center" vertical="center"/>
    </xf>
    <xf numFmtId="0" fontId="3" fillId="2" borderId="0" xfId="0" applyNumberFormat="1" applyFont="1" applyFill="1" applyAlignment="1" applyProtection="1">
      <alignment vertical="center"/>
    </xf>
    <xf numFmtId="0" fontId="3" fillId="2" borderId="0" xfId="0" applyNumberFormat="1" applyFont="1" applyFill="1" applyAlignment="1" applyProtection="1">
      <alignment horizontal="center" vertical="center"/>
    </xf>
    <xf numFmtId="14" fontId="12" fillId="2" borderId="0" xfId="0" applyNumberFormat="1" applyFont="1" applyFill="1" applyAlignment="1" applyProtection="1">
      <alignment horizontal="center" vertical="center"/>
    </xf>
    <xf numFmtId="0" fontId="3" fillId="2" borderId="10" xfId="0" applyFont="1" applyFill="1" applyBorder="1" applyAlignment="1" applyProtection="1">
      <alignment vertical="center"/>
    </xf>
    <xf numFmtId="0" fontId="17" fillId="2" borderId="0" xfId="0" applyFont="1" applyFill="1" applyBorder="1" applyAlignment="1" applyProtection="1">
      <alignment vertical="center"/>
    </xf>
    <xf numFmtId="0" fontId="6" fillId="2" borderId="0" xfId="0" applyFont="1" applyFill="1" applyBorder="1" applyAlignment="1" applyProtection="1">
      <alignment vertical="center" wrapText="1"/>
    </xf>
    <xf numFmtId="0" fontId="6" fillId="2" borderId="0" xfId="0" applyFont="1" applyFill="1" applyBorder="1" applyAlignment="1" applyProtection="1">
      <alignment horizontal="center" vertical="center" wrapText="1"/>
    </xf>
    <xf numFmtId="0" fontId="6" fillId="2" borderId="8" xfId="0" applyFont="1" applyFill="1" applyBorder="1" applyAlignment="1" applyProtection="1">
      <alignment vertical="center" wrapText="1"/>
    </xf>
    <xf numFmtId="0" fontId="6" fillId="2" borderId="8" xfId="0" applyFont="1" applyFill="1" applyBorder="1" applyAlignment="1" applyProtection="1">
      <alignment horizontal="center" vertical="center" wrapText="1"/>
    </xf>
    <xf numFmtId="0" fontId="7" fillId="2" borderId="0" xfId="0" applyFont="1" applyFill="1" applyBorder="1" applyAlignment="1" applyProtection="1">
      <alignment vertical="center" wrapText="1"/>
    </xf>
    <xf numFmtId="9" fontId="12" fillId="2" borderId="0" xfId="6" applyFont="1" applyFill="1" applyBorder="1" applyAlignment="1" applyProtection="1">
      <alignment horizontal="center" vertical="center"/>
    </xf>
    <xf numFmtId="0" fontId="4" fillId="2" borderId="0" xfId="0" applyFont="1" applyFill="1" applyAlignment="1" applyProtection="1">
      <alignment vertical="center"/>
    </xf>
    <xf numFmtId="0" fontId="6" fillId="3" borderId="30" xfId="0" applyFont="1" applyFill="1" applyBorder="1" applyAlignment="1" applyProtection="1">
      <alignment horizontal="left" vertical="center" wrapText="1"/>
    </xf>
    <xf numFmtId="0" fontId="32" fillId="2" borderId="30" xfId="0" applyFont="1" applyFill="1" applyBorder="1" applyAlignment="1" applyProtection="1">
      <alignment horizontal="center" vertical="center" wrapText="1"/>
    </xf>
    <xf numFmtId="14" fontId="32" fillId="2" borderId="3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49" fontId="33" fillId="0" borderId="44" xfId="0" applyNumberFormat="1" applyFont="1" applyFill="1" applyBorder="1" applyAlignment="1" applyProtection="1">
      <alignment vertical="center"/>
      <protection locked="0"/>
    </xf>
    <xf numFmtId="0" fontId="0" fillId="0" borderId="44" xfId="0" applyFill="1" applyBorder="1" applyAlignment="1" applyProtection="1">
      <alignment vertical="center"/>
      <protection locked="0"/>
    </xf>
    <xf numFmtId="14" fontId="33" fillId="0" borderId="44" xfId="0" applyNumberFormat="1" applyFont="1" applyFill="1" applyBorder="1" applyAlignment="1" applyProtection="1">
      <alignment horizontal="center" vertical="center"/>
      <protection locked="0"/>
    </xf>
    <xf numFmtId="9" fontId="33" fillId="0" borderId="44" xfId="0" applyNumberFormat="1" applyFont="1" applyBorder="1" applyAlignment="1" applyProtection="1">
      <alignment horizontal="center" vertical="center"/>
      <protection locked="0"/>
    </xf>
    <xf numFmtId="165" fontId="0" fillId="0" borderId="44" xfId="0" applyNumberFormat="1" applyBorder="1" applyAlignment="1" applyProtection="1">
      <alignment horizontal="center"/>
      <protection locked="0"/>
    </xf>
    <xf numFmtId="49" fontId="0" fillId="0" borderId="44" xfId="0" applyNumberFormat="1" applyFill="1" applyBorder="1" applyAlignment="1" applyProtection="1">
      <alignment vertical="center"/>
      <protection locked="0"/>
    </xf>
    <xf numFmtId="165" fontId="0" fillId="0" borderId="44" xfId="0" applyNumberFormat="1" applyBorder="1" applyAlignment="1" applyProtection="1">
      <alignment horizontal="center" vertical="center"/>
      <protection locked="0"/>
    </xf>
    <xf numFmtId="49" fontId="3" fillId="2" borderId="0" xfId="0" applyNumberFormat="1" applyFont="1" applyFill="1" applyAlignment="1" applyProtection="1">
      <alignment vertical="center"/>
      <protection locked="0"/>
    </xf>
    <xf numFmtId="49" fontId="3" fillId="2" borderId="0" xfId="0" applyNumberFormat="1" applyFont="1" applyFill="1" applyAlignment="1" applyProtection="1">
      <alignment vertical="center"/>
    </xf>
    <xf numFmtId="49" fontId="4" fillId="2" borderId="1" xfId="0" applyNumberFormat="1" applyFont="1" applyFill="1" applyBorder="1" applyAlignment="1" applyProtection="1">
      <alignment horizontal="left" vertical="center"/>
      <protection locked="0"/>
    </xf>
    <xf numFmtId="49" fontId="4" fillId="2" borderId="1" xfId="0" applyNumberFormat="1" applyFont="1" applyFill="1" applyBorder="1" applyAlignment="1" applyProtection="1">
      <alignment vertical="center"/>
      <protection locked="0"/>
    </xf>
    <xf numFmtId="0" fontId="17" fillId="2" borderId="0" xfId="0" applyFont="1" applyFill="1" applyAlignment="1" applyProtection="1">
      <alignment vertical="center" wrapText="1"/>
    </xf>
    <xf numFmtId="0" fontId="12" fillId="2" borderId="0" xfId="0" applyFont="1" applyFill="1" applyAlignment="1" applyProtection="1">
      <alignment vertical="center" wrapText="1"/>
    </xf>
    <xf numFmtId="0" fontId="1" fillId="3" borderId="0" xfId="0" applyFont="1" applyFill="1" applyAlignment="1">
      <alignment horizontal="center" vertical="center" wrapText="1"/>
    </xf>
    <xf numFmtId="0" fontId="8" fillId="4" borderId="0" xfId="0" applyFont="1" applyFill="1" applyAlignment="1">
      <alignment horizontal="left" vertical="center"/>
    </xf>
    <xf numFmtId="0" fontId="8" fillId="10" borderId="0" xfId="0" applyFont="1" applyFill="1" applyAlignment="1">
      <alignment horizontal="left" vertical="center"/>
    </xf>
    <xf numFmtId="0" fontId="3" fillId="7" borderId="1" xfId="0" applyFont="1" applyFill="1" applyBorder="1" applyAlignment="1">
      <alignment horizontal="left" vertical="center" wrapText="1"/>
    </xf>
    <xf numFmtId="0" fontId="5" fillId="4" borderId="0" xfId="0" applyFont="1" applyFill="1" applyAlignment="1">
      <alignment horizontal="left" vertical="center"/>
    </xf>
    <xf numFmtId="0" fontId="3" fillId="7" borderId="9" xfId="0" applyFont="1" applyFill="1" applyBorder="1" applyAlignment="1">
      <alignment horizontal="left" vertical="center" wrapText="1"/>
    </xf>
    <xf numFmtId="0" fontId="3" fillId="7" borderId="10" xfId="0" applyFont="1" applyFill="1" applyBorder="1" applyAlignment="1">
      <alignment horizontal="left" vertical="center" wrapText="1"/>
    </xf>
    <xf numFmtId="0" fontId="3" fillId="7" borderId="11" xfId="0" applyFont="1" applyFill="1" applyBorder="1" applyAlignment="1">
      <alignment horizontal="left" vertical="center" wrapText="1"/>
    </xf>
    <xf numFmtId="0" fontId="3" fillId="7" borderId="12" xfId="0" applyFont="1" applyFill="1" applyBorder="1" applyAlignment="1">
      <alignment horizontal="left" vertical="center" wrapText="1"/>
    </xf>
    <xf numFmtId="0" fontId="3" fillId="7" borderId="0" xfId="0" applyFont="1" applyFill="1" applyBorder="1" applyAlignment="1">
      <alignment horizontal="left" vertical="center" wrapText="1"/>
    </xf>
    <xf numFmtId="0" fontId="3" fillId="7" borderId="13" xfId="0" applyFont="1" applyFill="1" applyBorder="1" applyAlignment="1">
      <alignment horizontal="left" vertical="center" wrapText="1"/>
    </xf>
    <xf numFmtId="0" fontId="3" fillId="7" borderId="7" xfId="0" applyFont="1" applyFill="1" applyBorder="1" applyAlignment="1">
      <alignment horizontal="left" vertical="center" wrapText="1"/>
    </xf>
    <xf numFmtId="0" fontId="3" fillId="7" borderId="8" xfId="0" applyFont="1" applyFill="1" applyBorder="1" applyAlignment="1">
      <alignment horizontal="left" vertical="center" wrapText="1"/>
    </xf>
    <xf numFmtId="0" fontId="3" fillId="7" borderId="29" xfId="0" applyFont="1" applyFill="1" applyBorder="1" applyAlignment="1">
      <alignment horizontal="left" vertical="center" wrapText="1"/>
    </xf>
    <xf numFmtId="0" fontId="17" fillId="7" borderId="9" xfId="0" applyFont="1" applyFill="1" applyBorder="1" applyAlignment="1">
      <alignment horizontal="left" vertical="center" wrapText="1"/>
    </xf>
    <xf numFmtId="0" fontId="17" fillId="7" borderId="10" xfId="0" applyFont="1" applyFill="1" applyBorder="1" applyAlignment="1">
      <alignment horizontal="left" vertical="center" wrapText="1"/>
    </xf>
    <xf numFmtId="0" fontId="17" fillId="7" borderId="11" xfId="0" applyFont="1" applyFill="1" applyBorder="1" applyAlignment="1">
      <alignment horizontal="left" vertical="center" wrapText="1"/>
    </xf>
    <xf numFmtId="0" fontId="17" fillId="7" borderId="12" xfId="0" applyFont="1" applyFill="1" applyBorder="1" applyAlignment="1">
      <alignment horizontal="left" vertical="center" wrapText="1"/>
    </xf>
    <xf numFmtId="0" fontId="17" fillId="7" borderId="0" xfId="0" applyFont="1" applyFill="1" applyBorder="1" applyAlignment="1">
      <alignment horizontal="left" vertical="center" wrapText="1"/>
    </xf>
    <xf numFmtId="0" fontId="17" fillId="7" borderId="1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7" borderId="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3" fillId="7" borderId="5" xfId="0" applyFont="1" applyFill="1" applyBorder="1" applyAlignment="1">
      <alignment horizontal="left" vertical="center"/>
    </xf>
    <xf numFmtId="0" fontId="3" fillId="7" borderId="4" xfId="0" applyFont="1" applyFill="1" applyBorder="1" applyAlignment="1">
      <alignment horizontal="left" vertical="center"/>
    </xf>
    <xf numFmtId="0" fontId="3" fillId="7" borderId="6" xfId="0" applyFont="1" applyFill="1" applyBorder="1" applyAlignment="1">
      <alignment horizontal="left" vertical="center"/>
    </xf>
    <xf numFmtId="0" fontId="3" fillId="7" borderId="1" xfId="0" applyFont="1" applyFill="1" applyBorder="1" applyAlignment="1">
      <alignment horizontal="left" vertical="center"/>
    </xf>
    <xf numFmtId="0" fontId="3" fillId="7" borderId="9" xfId="0" applyFont="1" applyFill="1" applyBorder="1" applyAlignment="1">
      <alignment horizontal="left" vertical="center"/>
    </xf>
    <xf numFmtId="0" fontId="3" fillId="7" borderId="10" xfId="0" applyFont="1" applyFill="1" applyBorder="1" applyAlignment="1">
      <alignment horizontal="left" vertical="center"/>
    </xf>
    <xf numFmtId="0" fontId="3" fillId="7" borderId="11" xfId="0" applyFont="1" applyFill="1" applyBorder="1" applyAlignment="1">
      <alignment horizontal="left" vertical="center"/>
    </xf>
    <xf numFmtId="0" fontId="3" fillId="7" borderId="7" xfId="0" applyFont="1" applyFill="1" applyBorder="1" applyAlignment="1">
      <alignment horizontal="left" vertical="center"/>
    </xf>
    <xf numFmtId="0" fontId="3" fillId="7" borderId="8" xfId="0" applyFont="1" applyFill="1" applyBorder="1" applyAlignment="1">
      <alignment horizontal="left" vertical="center"/>
    </xf>
    <xf numFmtId="0" fontId="3" fillId="7" borderId="29" xfId="0" applyFont="1" applyFill="1" applyBorder="1" applyAlignment="1">
      <alignment horizontal="left" vertical="center"/>
    </xf>
    <xf numFmtId="0" fontId="13" fillId="8" borderId="0" xfId="0" applyFont="1" applyFill="1" applyAlignment="1">
      <alignment horizontal="center" vertical="center"/>
    </xf>
    <xf numFmtId="0" fontId="4" fillId="7" borderId="9"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7" borderId="11" xfId="0" applyFont="1" applyFill="1" applyBorder="1" applyAlignment="1">
      <alignment horizontal="left" vertical="center" wrapText="1"/>
    </xf>
    <xf numFmtId="0" fontId="4" fillId="7" borderId="12" xfId="0" applyFont="1" applyFill="1" applyBorder="1" applyAlignment="1">
      <alignment horizontal="left" vertical="center" wrapText="1"/>
    </xf>
    <xf numFmtId="0" fontId="4" fillId="7" borderId="0" xfId="0" applyFont="1" applyFill="1" applyBorder="1" applyAlignment="1">
      <alignment horizontal="left" vertical="center" wrapText="1"/>
    </xf>
    <xf numFmtId="0" fontId="4" fillId="7" borderId="13" xfId="0" applyFont="1" applyFill="1" applyBorder="1" applyAlignment="1">
      <alignment horizontal="left" vertical="center" wrapText="1"/>
    </xf>
    <xf numFmtId="0" fontId="4" fillId="7" borderId="7" xfId="0" applyFont="1" applyFill="1" applyBorder="1" applyAlignment="1">
      <alignment horizontal="left" vertical="center" wrapText="1"/>
    </xf>
    <xf numFmtId="0" fontId="4" fillId="7" borderId="8" xfId="0" applyFont="1" applyFill="1" applyBorder="1" applyAlignment="1">
      <alignment horizontal="left" vertical="center" wrapText="1"/>
    </xf>
    <xf numFmtId="0" fontId="4" fillId="7" borderId="29" xfId="0" applyFont="1" applyFill="1" applyBorder="1" applyAlignment="1">
      <alignment horizontal="left" vertical="center" wrapText="1"/>
    </xf>
    <xf numFmtId="0" fontId="3" fillId="12" borderId="0" xfId="0" applyFont="1" applyFill="1" applyBorder="1" applyAlignment="1">
      <alignment horizontal="left" vertical="center" wrapText="1"/>
    </xf>
    <xf numFmtId="0" fontId="25" fillId="7" borderId="18" xfId="0" applyFont="1" applyFill="1" applyBorder="1" applyAlignment="1">
      <alignment horizontal="left" vertical="top" wrapText="1"/>
    </xf>
    <xf numFmtId="0" fontId="25" fillId="7" borderId="19" xfId="0" applyFont="1" applyFill="1" applyBorder="1" applyAlignment="1">
      <alignment horizontal="left" vertical="top" wrapText="1"/>
    </xf>
    <xf numFmtId="0" fontId="25" fillId="7" borderId="20" xfId="0" applyFont="1" applyFill="1" applyBorder="1" applyAlignment="1">
      <alignment horizontal="left" vertical="top" wrapText="1"/>
    </xf>
    <xf numFmtId="0" fontId="25" fillId="7" borderId="2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28" xfId="0" applyFont="1" applyFill="1" applyBorder="1" applyAlignment="1">
      <alignment horizontal="left" vertical="top" wrapText="1"/>
    </xf>
    <xf numFmtId="0" fontId="25" fillId="7" borderId="24" xfId="0" applyFont="1" applyFill="1" applyBorder="1" applyAlignment="1">
      <alignment horizontal="left" vertical="top" wrapText="1"/>
    </xf>
    <xf numFmtId="0" fontId="25" fillId="7" borderId="25" xfId="0" applyFont="1" applyFill="1" applyBorder="1" applyAlignment="1">
      <alignment horizontal="left" vertical="top" wrapText="1"/>
    </xf>
    <xf numFmtId="0" fontId="25" fillId="7" borderId="26" xfId="0" applyFont="1" applyFill="1" applyBorder="1" applyAlignment="1">
      <alignment horizontal="left" vertical="top" wrapText="1"/>
    </xf>
    <xf numFmtId="0" fontId="13" fillId="13" borderId="36" xfId="0" applyFont="1" applyFill="1" applyBorder="1" applyAlignment="1">
      <alignment horizontal="center" vertical="center"/>
    </xf>
    <xf numFmtId="0" fontId="13" fillId="13" borderId="37" xfId="0" applyFont="1" applyFill="1" applyBorder="1" applyAlignment="1">
      <alignment horizontal="center" vertical="center"/>
    </xf>
    <xf numFmtId="0" fontId="13" fillId="13" borderId="38" xfId="0" applyFont="1" applyFill="1" applyBorder="1" applyAlignment="1">
      <alignment horizontal="center" vertical="center"/>
    </xf>
    <xf numFmtId="0" fontId="7" fillId="5" borderId="2"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5" borderId="3" xfId="0" applyFont="1" applyFill="1" applyBorder="1" applyAlignment="1" applyProtection="1">
      <alignment horizontal="center" vertical="center" wrapText="1"/>
    </xf>
    <xf numFmtId="49" fontId="7" fillId="5" borderId="2" xfId="0" applyNumberFormat="1" applyFont="1" applyFill="1" applyBorder="1" applyAlignment="1" applyProtection="1">
      <alignment horizontal="center" vertical="center" wrapText="1"/>
    </xf>
    <xf numFmtId="49" fontId="7" fillId="5" borderId="14" xfId="0" applyNumberFormat="1" applyFont="1" applyFill="1" applyBorder="1" applyAlignment="1" applyProtection="1">
      <alignment horizontal="center" vertical="center" wrapText="1"/>
    </xf>
    <xf numFmtId="49" fontId="7" fillId="5" borderId="3" xfId="0" applyNumberFormat="1" applyFont="1" applyFill="1" applyBorder="1" applyAlignment="1" applyProtection="1">
      <alignment horizontal="center" vertical="center" wrapText="1"/>
    </xf>
    <xf numFmtId="0" fontId="16" fillId="7" borderId="2" xfId="0" applyFont="1" applyFill="1" applyBorder="1" applyAlignment="1" applyProtection="1">
      <alignment horizontal="center" vertical="center" wrapText="1"/>
    </xf>
    <xf numFmtId="0" fontId="16" fillId="7" borderId="14" xfId="0" applyFont="1" applyFill="1" applyBorder="1" applyAlignment="1" applyProtection="1">
      <alignment horizontal="center" vertical="center" wrapText="1"/>
    </xf>
    <xf numFmtId="0" fontId="16" fillId="7" borderId="3" xfId="0" applyFont="1" applyFill="1" applyBorder="1" applyAlignment="1" applyProtection="1">
      <alignment horizontal="center" vertical="center" wrapText="1"/>
    </xf>
    <xf numFmtId="0" fontId="7" fillId="5" borderId="9" xfId="0" applyFont="1" applyFill="1" applyBorder="1" applyAlignment="1" applyProtection="1">
      <alignment horizontal="center" vertical="center" wrapText="1"/>
    </xf>
    <xf numFmtId="0" fontId="7" fillId="5" borderId="12" xfId="0" applyFont="1" applyFill="1" applyBorder="1" applyAlignment="1" applyProtection="1">
      <alignment horizontal="center" vertical="center" wrapText="1"/>
    </xf>
    <xf numFmtId="0" fontId="7" fillId="5" borderId="7" xfId="0" applyFont="1" applyFill="1" applyBorder="1" applyAlignment="1" applyProtection="1">
      <alignment horizontal="center" vertical="center" wrapText="1"/>
    </xf>
    <xf numFmtId="0" fontId="21" fillId="4" borderId="31" xfId="0" applyFont="1" applyFill="1" applyBorder="1" applyAlignment="1" applyProtection="1">
      <alignment horizontal="left" vertical="center" wrapText="1"/>
    </xf>
    <xf numFmtId="0" fontId="21" fillId="4" borderId="32" xfId="0" applyFont="1" applyFill="1" applyBorder="1" applyAlignment="1" applyProtection="1">
      <alignment horizontal="left" vertical="center" wrapText="1"/>
    </xf>
    <xf numFmtId="0" fontId="21" fillId="4" borderId="33" xfId="0" applyFont="1" applyFill="1" applyBorder="1" applyAlignment="1" applyProtection="1">
      <alignment horizontal="left" vertical="center" wrapText="1"/>
    </xf>
    <xf numFmtId="0" fontId="7" fillId="5" borderId="1" xfId="0" applyFont="1" applyFill="1" applyBorder="1" applyAlignment="1" applyProtection="1">
      <alignment horizontal="center" vertical="center" wrapText="1"/>
    </xf>
    <xf numFmtId="0" fontId="11" fillId="3" borderId="13" xfId="0"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4" fillId="8" borderId="0" xfId="0" applyFont="1" applyFill="1" applyBorder="1" applyAlignment="1" applyProtection="1">
      <alignment horizontal="left" vertical="center" wrapText="1"/>
      <protection locked="0"/>
    </xf>
    <xf numFmtId="14" fontId="7" fillId="5" borderId="1" xfId="0" applyNumberFormat="1" applyFont="1" applyFill="1" applyBorder="1" applyAlignment="1" applyProtection="1">
      <alignment horizontal="center" vertical="center" wrapText="1"/>
    </xf>
    <xf numFmtId="14" fontId="7" fillId="5" borderId="2" xfId="0" applyNumberFormat="1" applyFont="1" applyFill="1" applyBorder="1" applyAlignment="1" applyProtection="1">
      <alignment horizontal="center" vertical="center" wrapText="1"/>
    </xf>
    <xf numFmtId="14" fontId="7" fillId="5" borderId="14" xfId="0" applyNumberFormat="1" applyFont="1" applyFill="1" applyBorder="1" applyAlignment="1" applyProtection="1">
      <alignment horizontal="center" vertical="center" wrapText="1"/>
    </xf>
    <xf numFmtId="14" fontId="7" fillId="5" borderId="3" xfId="0" applyNumberFormat="1" applyFont="1" applyFill="1" applyBorder="1" applyAlignment="1" applyProtection="1">
      <alignment horizontal="center" vertical="center" wrapText="1"/>
    </xf>
    <xf numFmtId="49" fontId="7" fillId="5" borderId="1" xfId="0" applyNumberFormat="1" applyFont="1" applyFill="1" applyBorder="1" applyAlignment="1" applyProtection="1">
      <alignment horizontal="center" vertical="center" wrapText="1"/>
    </xf>
    <xf numFmtId="14" fontId="7" fillId="5" borderId="9" xfId="0" applyNumberFormat="1" applyFont="1" applyFill="1" applyBorder="1" applyAlignment="1" applyProtection="1">
      <alignment horizontal="center" vertical="center" wrapText="1"/>
    </xf>
    <xf numFmtId="14" fontId="7" fillId="5" borderId="12" xfId="0" applyNumberFormat="1" applyFont="1" applyFill="1" applyBorder="1" applyAlignment="1" applyProtection="1">
      <alignment horizontal="center" vertical="center" wrapText="1"/>
    </xf>
    <xf numFmtId="14" fontId="7" fillId="5" borderId="7" xfId="0" applyNumberFormat="1" applyFont="1" applyFill="1" applyBorder="1" applyAlignment="1" applyProtection="1">
      <alignment horizontal="center" vertical="center" wrapText="1"/>
    </xf>
    <xf numFmtId="0" fontId="17" fillId="2" borderId="0" xfId="0" applyFont="1" applyFill="1" applyAlignment="1" applyProtection="1">
      <alignment horizontal="center" vertical="center" wrapText="1"/>
      <protection locked="0"/>
    </xf>
    <xf numFmtId="0" fontId="7" fillId="4" borderId="18"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7" fillId="4" borderId="27" xfId="0" applyFont="1" applyFill="1" applyBorder="1" applyAlignment="1" applyProtection="1">
      <alignment horizontal="center" vertical="center" wrapText="1"/>
    </xf>
    <xf numFmtId="0" fontId="7" fillId="4" borderId="28" xfId="0" applyFont="1" applyFill="1" applyBorder="1" applyAlignment="1" applyProtection="1">
      <alignment horizontal="center" vertical="center" wrapText="1"/>
    </xf>
    <xf numFmtId="0" fontId="7" fillId="4" borderId="24"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17" fillId="7" borderId="8"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protection locked="0"/>
    </xf>
    <xf numFmtId="0" fontId="17" fillId="7" borderId="8"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3" fillId="9" borderId="18" xfId="0" applyFont="1" applyFill="1" applyBorder="1" applyAlignment="1" applyProtection="1">
      <alignment horizontal="left" vertical="center" wrapText="1"/>
    </xf>
    <xf numFmtId="0" fontId="13" fillId="9" borderId="20" xfId="0" applyFont="1" applyFill="1" applyBorder="1" applyAlignment="1" applyProtection="1">
      <alignment horizontal="left" vertical="center" wrapText="1"/>
    </xf>
    <xf numFmtId="0" fontId="13" fillId="9" borderId="27" xfId="0" applyFont="1" applyFill="1" applyBorder="1" applyAlignment="1" applyProtection="1">
      <alignment horizontal="left" vertical="center" wrapText="1"/>
    </xf>
    <xf numFmtId="0" fontId="13" fillId="9" borderId="28" xfId="0" applyFont="1" applyFill="1" applyBorder="1" applyAlignment="1" applyProtection="1">
      <alignment horizontal="left" vertical="center" wrapText="1"/>
    </xf>
    <xf numFmtId="0" fontId="13" fillId="9" borderId="24" xfId="0" applyFont="1" applyFill="1" applyBorder="1" applyAlignment="1" applyProtection="1">
      <alignment horizontal="left" vertical="center" wrapText="1"/>
    </xf>
    <xf numFmtId="0" fontId="13" fillId="9" borderId="26" xfId="0"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protection locked="0"/>
    </xf>
    <xf numFmtId="0" fontId="13" fillId="3" borderId="5"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6" fillId="3" borderId="2"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6" fillId="9" borderId="31" xfId="0" applyFont="1" applyFill="1" applyBorder="1" applyAlignment="1" applyProtection="1">
      <alignment horizontal="center" vertical="center"/>
    </xf>
    <xf numFmtId="0" fontId="6" fillId="9" borderId="33" xfId="0" applyFont="1" applyFill="1" applyBorder="1" applyAlignment="1" applyProtection="1">
      <alignment horizontal="center" vertical="center"/>
    </xf>
    <xf numFmtId="0" fontId="7" fillId="5" borderId="10" xfId="0" applyFont="1" applyFill="1" applyBorder="1" applyAlignment="1" applyProtection="1">
      <alignment horizontal="center" vertical="center" wrapText="1"/>
    </xf>
    <xf numFmtId="0" fontId="7" fillId="5" borderId="11" xfId="0"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xf>
    <xf numFmtId="0" fontId="7" fillId="5" borderId="29" xfId="0" applyFont="1" applyFill="1" applyBorder="1" applyAlignment="1" applyProtection="1">
      <alignment horizontal="center" vertical="center" wrapText="1"/>
    </xf>
    <xf numFmtId="14" fontId="0" fillId="7" borderId="48" xfId="0" applyNumberFormat="1" applyFill="1" applyBorder="1" applyAlignment="1">
      <alignment horizontal="center" vertical="center"/>
    </xf>
    <xf numFmtId="0" fontId="7" fillId="5" borderId="46" xfId="0" applyFont="1" applyFill="1" applyBorder="1" applyAlignment="1" applyProtection="1">
      <alignment horizontal="center" vertical="center" wrapText="1"/>
    </xf>
    <xf numFmtId="0" fontId="7" fillId="5" borderId="47" xfId="0" applyFont="1" applyFill="1" applyBorder="1" applyAlignment="1" applyProtection="1">
      <alignment horizontal="center" vertical="center" wrapText="1"/>
    </xf>
    <xf numFmtId="0" fontId="3" fillId="2" borderId="1" xfId="0" applyFont="1" applyFill="1" applyBorder="1" applyAlignment="1">
      <alignment horizontal="center" vertical="center"/>
    </xf>
    <xf numFmtId="0" fontId="1" fillId="3" borderId="0" xfId="0" applyFont="1" applyFill="1" applyBorder="1" applyAlignment="1">
      <alignment horizontal="center" vertical="center" wrapText="1"/>
    </xf>
    <xf numFmtId="0" fontId="13" fillId="8" borderId="0"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7" borderId="6" xfId="0" applyFont="1" applyFill="1" applyBorder="1" applyAlignment="1">
      <alignment horizontal="center" vertical="center" wrapText="1"/>
    </xf>
    <xf numFmtId="0" fontId="23" fillId="7" borderId="5" xfId="0" applyFont="1" applyFill="1" applyBorder="1" applyAlignment="1">
      <alignment horizontal="center" vertical="center"/>
    </xf>
    <xf numFmtId="0" fontId="23" fillId="7" borderId="4" xfId="0" applyFont="1" applyFill="1" applyBorder="1" applyAlignment="1">
      <alignment horizontal="center" vertical="center"/>
    </xf>
    <xf numFmtId="0" fontId="23" fillId="7" borderId="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4"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1" xfId="0" applyFont="1" applyFill="1" applyBorder="1" applyAlignment="1">
      <alignment horizontal="center" vertical="center"/>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5" fillId="5" borderId="15" xfId="0" applyFont="1" applyFill="1" applyBorder="1" applyAlignment="1">
      <alignment horizontal="left" vertical="center" wrapText="1"/>
    </xf>
    <xf numFmtId="0" fontId="5" fillId="5" borderId="16" xfId="0" applyFont="1" applyFill="1" applyBorder="1" applyAlignment="1">
      <alignment horizontal="left" vertical="center" wrapText="1"/>
    </xf>
    <xf numFmtId="0" fontId="5" fillId="5" borderId="17"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23" xfId="0" applyFont="1" applyFill="1" applyBorder="1" applyAlignment="1">
      <alignment horizontal="left" vertical="center" wrapText="1"/>
    </xf>
    <xf numFmtId="0" fontId="5" fillId="4" borderId="5"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5"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6" fillId="9" borderId="1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20" xfId="0" applyFont="1" applyFill="1" applyBorder="1" applyAlignment="1">
      <alignment horizontal="center" vertical="center"/>
    </xf>
    <xf numFmtId="0" fontId="6" fillId="9" borderId="24" xfId="0" applyFont="1" applyFill="1" applyBorder="1" applyAlignment="1">
      <alignment horizontal="center" vertical="center"/>
    </xf>
    <xf numFmtId="0" fontId="6" fillId="9" borderId="25" xfId="0" applyFont="1" applyFill="1" applyBorder="1" applyAlignment="1">
      <alignment horizontal="center" vertical="center"/>
    </xf>
    <xf numFmtId="0" fontId="6" fillId="9" borderId="26" xfId="0" applyFont="1" applyFill="1" applyBorder="1" applyAlignment="1">
      <alignment horizontal="center" vertical="center"/>
    </xf>
    <xf numFmtId="14" fontId="21" fillId="7" borderId="9" xfId="0" applyNumberFormat="1" applyFont="1" applyFill="1" applyBorder="1" applyAlignment="1" applyProtection="1">
      <alignment horizontal="center" vertical="center" wrapText="1"/>
    </xf>
    <xf numFmtId="14" fontId="21" fillId="7" borderId="12" xfId="0" applyNumberFormat="1" applyFont="1" applyFill="1" applyBorder="1" applyAlignment="1" applyProtection="1">
      <alignment horizontal="center" vertical="center" wrapText="1"/>
    </xf>
    <xf numFmtId="14" fontId="21" fillId="7" borderId="7" xfId="0" applyNumberFormat="1" applyFont="1" applyFill="1" applyBorder="1" applyAlignment="1" applyProtection="1">
      <alignment horizontal="center" vertical="center" wrapText="1"/>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21" fillId="7" borderId="2" xfId="0" applyFont="1" applyFill="1" applyBorder="1" applyAlignment="1" applyProtection="1">
      <alignment horizontal="center" vertical="center" wrapText="1"/>
    </xf>
    <xf numFmtId="0" fontId="21" fillId="7" borderId="14" xfId="0"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xf>
    <xf numFmtId="0" fontId="21" fillId="7" borderId="9" xfId="0" applyFont="1" applyFill="1" applyBorder="1" applyAlignment="1" applyProtection="1">
      <alignment horizontal="center" vertical="center" wrapText="1"/>
    </xf>
    <xf numFmtId="0" fontId="21" fillId="7" borderId="12" xfId="0" applyFont="1" applyFill="1" applyBorder="1" applyAlignment="1" applyProtection="1">
      <alignment horizontal="center" vertical="center" wrapText="1"/>
    </xf>
    <xf numFmtId="0" fontId="21" fillId="7" borderId="7" xfId="0" applyFont="1" applyFill="1" applyBorder="1" applyAlignment="1" applyProtection="1">
      <alignment horizontal="center" vertical="center" wrapText="1"/>
    </xf>
    <xf numFmtId="0" fontId="16" fillId="7" borderId="18"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16" fillId="7" borderId="24" xfId="0" applyFont="1" applyFill="1" applyBorder="1" applyAlignment="1">
      <alignment horizontal="center" vertical="center" wrapText="1"/>
    </xf>
    <xf numFmtId="0" fontId="16" fillId="7" borderId="25" xfId="0" applyFont="1" applyFill="1" applyBorder="1" applyAlignment="1">
      <alignment horizontal="center" vertical="center" wrapText="1"/>
    </xf>
    <xf numFmtId="0" fontId="16" fillId="7" borderId="26" xfId="0" applyFont="1" applyFill="1" applyBorder="1" applyAlignment="1">
      <alignment horizontal="center" vertical="center" wrapText="1"/>
    </xf>
    <xf numFmtId="0" fontId="21" fillId="7" borderId="1" xfId="0" applyFont="1" applyFill="1" applyBorder="1" applyAlignment="1" applyProtection="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5" fillId="13" borderId="31" xfId="0" applyFont="1" applyFill="1" applyBorder="1" applyAlignment="1">
      <alignment horizontal="left" vertical="center" wrapText="1"/>
    </xf>
    <xf numFmtId="0" fontId="5" fillId="13" borderId="33" xfId="0" applyFont="1" applyFill="1" applyBorder="1" applyAlignment="1">
      <alignment horizontal="left" vertical="center" wrapText="1"/>
    </xf>
  </cellXfs>
  <cellStyles count="8">
    <cellStyle name="Lien hypertexte 2" xfId="7" xr:uid="{F9960DBB-F226-4832-AD63-A09B482957E5}"/>
    <cellStyle name="Normal" xfId="0" builtinId="0"/>
    <cellStyle name="Normal 2" xfId="1" xr:uid="{8D24725D-99A4-450E-8EDE-9FD8746B7E51}"/>
    <cellStyle name="Normal 2 3" xfId="2" xr:uid="{AD49BE68-1B72-4C30-9155-3864D225353A}"/>
    <cellStyle name="Normal 41" xfId="3" xr:uid="{AB7C97C7-E4AE-4D82-BB1E-78306E4913FA}"/>
    <cellStyle name="Normal 42" xfId="4" xr:uid="{DE2CFCA3-917E-4032-A578-90A3523816B0}"/>
    <cellStyle name="Normal 43" xfId="5" xr:uid="{F03A5948-3939-4C21-B9E7-CCE3A8F33E41}"/>
    <cellStyle name="Percent" xfId="6" builtinId="5"/>
  </cellStyles>
  <dxfs count="4">
    <dxf>
      <fill>
        <patternFill>
          <bgColor theme="4" tint="0.59996337778862885"/>
        </patternFill>
      </fill>
    </dxf>
    <dxf>
      <fill>
        <patternFill>
          <bgColor rgb="FF0070C0"/>
        </patternFill>
      </fill>
    </dxf>
    <dxf>
      <border>
        <left style="thin">
          <color rgb="FFFF0000"/>
        </left>
        <right style="thin">
          <color rgb="FFFF0000"/>
        </right>
        <vertical/>
        <horizontal/>
      </border>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r>
              <a:rPr lang="fr-FR" sz="1200">
                <a:solidFill>
                  <a:srgbClr val="002060"/>
                </a:solidFill>
                <a:latin typeface="+mn-lt"/>
              </a:rPr>
              <a:t>Taux de Réparation</a:t>
            </a:r>
          </a:p>
        </c:rich>
      </c:tx>
      <c:layout>
        <c:manualLayout>
          <c:xMode val="edge"/>
          <c:yMode val="edge"/>
          <c:x val="0.37465600133316668"/>
          <c:y val="1.9875084312611601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endParaRPr lang="en-US"/>
        </a:p>
      </c:txPr>
    </c:title>
    <c:autoTitleDeleted val="0"/>
    <c:plotArea>
      <c:layout>
        <c:manualLayout>
          <c:layoutTarget val="inner"/>
          <c:xMode val="edge"/>
          <c:yMode val="edge"/>
          <c:x val="3.0310157914014962E-2"/>
          <c:y val="0.1198104511644139"/>
          <c:w val="0.9388464702456164"/>
          <c:h val="0.76388888888888884"/>
        </c:manualLayout>
      </c:layout>
      <c:barChart>
        <c:barDir val="col"/>
        <c:grouping val="clustered"/>
        <c:varyColors val="0"/>
        <c:ser>
          <c:idx val="0"/>
          <c:order val="0"/>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71C1-47F0-8347-8CBE78229140}"/>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71C1-47F0-8347-8CBE78229140}"/>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'Pannes et Réparations'!$E$13:$E$14</c:f>
              <c:strCache>
                <c:ptCount val="2"/>
                <c:pt idx="0">
                  <c:v>Pannes réparées</c:v>
                </c:pt>
                <c:pt idx="1">
                  <c:v>Réparations reportées</c:v>
                </c:pt>
              </c:strCache>
            </c:strRef>
          </c:cat>
          <c:val>
            <c:numRef>
              <c:f>'Pannes et Réparations'!$F$13:$F$14</c:f>
              <c:numCache>
                <c:formatCode>0%</c:formatCode>
                <c:ptCount val="2"/>
                <c:pt idx="0">
                  <c:v>0</c:v>
                </c:pt>
                <c:pt idx="1">
                  <c:v>0</c:v>
                </c:pt>
              </c:numCache>
            </c:numRef>
          </c:val>
          <c:extLst>
            <c:ext xmlns:c16="http://schemas.microsoft.com/office/drawing/2014/chart" uri="{C3380CC4-5D6E-409C-BE32-E72D297353CC}">
              <c16:uniqueId val="{00000004-71C1-47F0-8347-8CBE78229140}"/>
            </c:ext>
          </c:extLst>
        </c:ser>
        <c:dLbls>
          <c:showLegendKey val="0"/>
          <c:showVal val="0"/>
          <c:showCatName val="0"/>
          <c:showSerName val="0"/>
          <c:showPercent val="0"/>
          <c:showBubbleSize val="0"/>
        </c:dLbls>
        <c:gapWidth val="267"/>
        <c:overlap val="-43"/>
        <c:axId val="677098864"/>
        <c:axId val="677099192"/>
      </c:barChart>
      <c:catAx>
        <c:axId val="6770988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rgbClr val="002060"/>
                </a:solidFill>
                <a:latin typeface="+mn-lt"/>
                <a:ea typeface="+mn-ea"/>
                <a:cs typeface="+mn-cs"/>
              </a:defRPr>
            </a:pPr>
            <a:endParaRPr lang="en-US"/>
          </a:p>
        </c:txPr>
        <c:crossAx val="677099192"/>
        <c:crosses val="autoZero"/>
        <c:auto val="1"/>
        <c:lblAlgn val="ctr"/>
        <c:lblOffset val="100"/>
        <c:noMultiLvlLbl val="0"/>
      </c:catAx>
      <c:valAx>
        <c:axId val="677099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crossAx val="677098864"/>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rgbClr val="002060"/>
                </a:solidFill>
                <a:latin typeface="+mn-lt"/>
                <a:ea typeface="+mj-ea"/>
                <a:cs typeface="+mj-cs"/>
              </a:defRPr>
            </a:pPr>
            <a:r>
              <a:rPr lang="fr-FR" sz="1200">
                <a:solidFill>
                  <a:srgbClr val="002060"/>
                </a:solidFill>
                <a:latin typeface="+mn-lt"/>
              </a:rPr>
              <a:t>Suivi Mensuel</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rgbClr val="002060"/>
              </a:solidFill>
              <a:latin typeface="+mn-lt"/>
              <a:ea typeface="+mj-ea"/>
              <a:cs typeface="+mj-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'Pannes et Réparations'!$L$15:$L$17</c:f>
              <c:strCache>
                <c:ptCount val="3"/>
                <c:pt idx="0">
                  <c:v>Nombre de réclamations</c:v>
                </c:pt>
                <c:pt idx="1">
                  <c:v>Nombre de pannes</c:v>
                </c:pt>
                <c:pt idx="2">
                  <c:v>Nombre de pannes réparées</c:v>
                </c:pt>
              </c:strCache>
            </c:strRef>
          </c:cat>
          <c:val>
            <c:numRef>
              <c:f>'Pannes et Réparations'!$M$15:$M$17</c:f>
              <c:numCache>
                <c:formatCode>General</c:formatCode>
                <c:ptCount val="3"/>
                <c:pt idx="0">
                  <c:v>0</c:v>
                </c:pt>
                <c:pt idx="1">
                  <c:v>0</c:v>
                </c:pt>
                <c:pt idx="2">
                  <c:v>0</c:v>
                </c:pt>
              </c:numCache>
            </c:numRef>
          </c:val>
          <c:extLst>
            <c:ext xmlns:c16="http://schemas.microsoft.com/office/drawing/2014/chart" uri="{C3380CC4-5D6E-409C-BE32-E72D297353CC}">
              <c16:uniqueId val="{00000000-0E41-4BC9-A514-5A8F08E63C78}"/>
            </c:ext>
          </c:extLst>
        </c:ser>
        <c:dLbls>
          <c:dLblPos val="outEnd"/>
          <c:showLegendKey val="0"/>
          <c:showVal val="1"/>
          <c:showCatName val="0"/>
          <c:showSerName val="0"/>
          <c:showPercent val="0"/>
          <c:showBubbleSize val="0"/>
        </c:dLbls>
        <c:gapWidth val="267"/>
        <c:overlap val="-43"/>
        <c:axId val="658141264"/>
        <c:axId val="658141920"/>
      </c:barChart>
      <c:catAx>
        <c:axId val="6581412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rgbClr val="002060"/>
                </a:solidFill>
                <a:latin typeface="+mn-lt"/>
                <a:ea typeface="+mn-ea"/>
                <a:cs typeface="+mn-cs"/>
              </a:defRPr>
            </a:pPr>
            <a:endParaRPr lang="en-US"/>
          </a:p>
        </c:txPr>
        <c:crossAx val="658141920"/>
        <c:crosses val="autoZero"/>
        <c:auto val="1"/>
        <c:lblAlgn val="ctr"/>
        <c:lblOffset val="100"/>
        <c:noMultiLvlLbl val="0"/>
      </c:catAx>
      <c:valAx>
        <c:axId val="658141920"/>
        <c:scaling>
          <c:orientation val="minMax"/>
          <c:max val="10"/>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658141264"/>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rgbClr val="002060"/>
                </a:solidFill>
                <a:latin typeface="+mn-lt"/>
                <a:ea typeface="+mj-ea"/>
                <a:cs typeface="+mj-cs"/>
              </a:defRPr>
            </a:pPr>
            <a:r>
              <a:rPr lang="fr-FR" sz="1200">
                <a:solidFill>
                  <a:srgbClr val="002060"/>
                </a:solidFill>
                <a:latin typeface="+mn-lt"/>
              </a:rPr>
              <a:t>Durée des Réparations</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rgbClr val="002060"/>
              </a:solidFill>
              <a:latin typeface="+mn-lt"/>
              <a:ea typeface="+mj-ea"/>
              <a:cs typeface="+mj-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ECC-4766-AB9E-0D2C8BC861A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ECC-4766-AB9E-0D2C8BC861A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ECC-4766-AB9E-0D2C8BC861A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ECC-4766-AB9E-0D2C8BC861A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0ECC-4766-AB9E-0D2C8BC861A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'Pannes et Réparations'!$S$12:$S$16</c:f>
              <c:strCache>
                <c:ptCount val="5"/>
                <c:pt idx="0">
                  <c:v>Moins de 30min</c:v>
                </c:pt>
                <c:pt idx="1">
                  <c:v>30min</c:v>
                </c:pt>
                <c:pt idx="2">
                  <c:v>30min - 1h</c:v>
                </c:pt>
                <c:pt idx="3">
                  <c:v>1h - 2hrs</c:v>
                </c:pt>
                <c:pt idx="4">
                  <c:v>Plus que 2hrs</c:v>
                </c:pt>
              </c:strCache>
            </c:strRef>
          </c:cat>
          <c:val>
            <c:numRef>
              <c:f>'Pannes et Réparations'!$T$12:$T$16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ECC-4766-AB9E-0D2C8BC861A8}"/>
            </c:ext>
          </c:extLst>
        </c:ser>
        <c:dLbls>
          <c:showLegendKey val="0"/>
          <c:showVal val="0"/>
          <c:showCatName val="0"/>
          <c:showSerName val="0"/>
          <c:showPercent val="0"/>
          <c:showBubbleSize val="0"/>
        </c:dLbls>
        <c:gapWidth val="267"/>
        <c:overlap val="-43"/>
        <c:axId val="497729008"/>
        <c:axId val="497729336"/>
      </c:barChart>
      <c:catAx>
        <c:axId val="4977290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rgbClr val="002060"/>
                </a:solidFill>
                <a:latin typeface="+mn-lt"/>
                <a:ea typeface="+mn-ea"/>
                <a:cs typeface="+mn-cs"/>
              </a:defRPr>
            </a:pPr>
            <a:endParaRPr lang="en-US"/>
          </a:p>
        </c:txPr>
        <c:crossAx val="497729336"/>
        <c:crosses val="autoZero"/>
        <c:auto val="1"/>
        <c:lblAlgn val="ctr"/>
        <c:lblOffset val="100"/>
        <c:noMultiLvlLbl val="0"/>
      </c:catAx>
      <c:valAx>
        <c:axId val="497729336"/>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crossAx val="497729008"/>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r>
              <a:rPr lang="fr-FR" sz="1200">
                <a:solidFill>
                  <a:srgbClr val="002060"/>
                </a:solidFill>
                <a:latin typeface="+mn-lt"/>
              </a:rPr>
              <a:t>Etat Equipements</a:t>
            </a:r>
          </a:p>
        </c:rich>
      </c:tx>
      <c:layout>
        <c:manualLayout>
          <c:xMode val="edge"/>
          <c:yMode val="edge"/>
          <c:x val="0.41974502413800641"/>
          <c:y val="2.81042935670777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n-lt"/>
              <a:ea typeface="+mj-ea"/>
              <a:cs typeface="+mj-cs"/>
            </a:defRPr>
          </a:pPr>
          <a:endParaRPr lang="en-US"/>
        </a:p>
      </c:txPr>
    </c:title>
    <c:autoTitleDeleted val="0"/>
    <c:plotArea>
      <c:layout>
        <c:manualLayout>
          <c:layoutTarget val="inner"/>
          <c:xMode val="edge"/>
          <c:yMode val="edge"/>
          <c:x val="2.9568108218147354E-2"/>
          <c:y val="0.10943396226415095"/>
          <c:w val="0.94340913893745637"/>
          <c:h val="0.80302540484326257"/>
        </c:manualLayout>
      </c:layout>
      <c:barChart>
        <c:barDir val="col"/>
        <c:grouping val="clustered"/>
        <c:varyColors val="0"/>
        <c:ser>
          <c:idx val="0"/>
          <c:order val="0"/>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1-D26E-46CE-8D3C-4B3486B02A38}"/>
              </c:ext>
            </c:extLst>
          </c:dPt>
          <c:dPt>
            <c:idx val="1"/>
            <c:invertIfNegative val="0"/>
            <c:bubble3D val="0"/>
            <c:extLst>
              <c:ext xmlns:c16="http://schemas.microsoft.com/office/drawing/2014/chart" uri="{C3380CC4-5D6E-409C-BE32-E72D297353CC}">
                <c16:uniqueId val="{00000003-D26E-46CE-8D3C-4B3486B02A38}"/>
              </c:ext>
            </c:extLst>
          </c:dPt>
          <c:dPt>
            <c:idx val="2"/>
            <c:invertIfNegative val="0"/>
            <c:bubble3D val="0"/>
            <c:extLst>
              <c:ext xmlns:c16="http://schemas.microsoft.com/office/drawing/2014/chart" uri="{C3380CC4-5D6E-409C-BE32-E72D297353CC}">
                <c16:uniqueId val="{00000002-D26E-46CE-8D3C-4B3486B02A3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'Suivi Inventaire'!$C$12:$C$14</c:f>
              <c:strCache>
                <c:ptCount val="3"/>
                <c:pt idx="0">
                  <c:v>Equipement "NEUF"</c:v>
                </c:pt>
                <c:pt idx="1">
                  <c:v>Equipement "VETUSTE"</c:v>
                </c:pt>
                <c:pt idx="2">
                  <c:v>Equipement "EPUISE"</c:v>
                </c:pt>
              </c:strCache>
            </c:strRef>
          </c:cat>
          <c:val>
            <c:numRef>
              <c:f>'Suivi Inventaire'!$D$12:$D$14</c:f>
              <c:numCache>
                <c:formatCode>0%</c:formatCode>
                <c:ptCount val="3"/>
                <c:pt idx="0">
                  <c:v>0</c:v>
                </c:pt>
                <c:pt idx="1">
                  <c:v>0</c:v>
                </c:pt>
                <c:pt idx="2">
                  <c:v>0</c:v>
                </c:pt>
              </c:numCache>
            </c:numRef>
          </c:val>
          <c:extLst>
            <c:ext xmlns:c16="http://schemas.microsoft.com/office/drawing/2014/chart" uri="{C3380CC4-5D6E-409C-BE32-E72D297353CC}">
              <c16:uniqueId val="{00000000-D26E-46CE-8D3C-4B3486B02A38}"/>
            </c:ext>
          </c:extLst>
        </c:ser>
        <c:dLbls>
          <c:showLegendKey val="0"/>
          <c:showVal val="0"/>
          <c:showCatName val="0"/>
          <c:showSerName val="0"/>
          <c:showPercent val="0"/>
          <c:showBubbleSize val="0"/>
        </c:dLbls>
        <c:gapWidth val="267"/>
        <c:overlap val="-43"/>
        <c:axId val="584982424"/>
        <c:axId val="584983408"/>
      </c:barChart>
      <c:catAx>
        <c:axId val="5849824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rgbClr val="002060"/>
                </a:solidFill>
                <a:latin typeface="+mn-lt"/>
                <a:ea typeface="+mn-ea"/>
                <a:cs typeface="+mn-cs"/>
              </a:defRPr>
            </a:pPr>
            <a:endParaRPr lang="en-US"/>
          </a:p>
        </c:txPr>
        <c:crossAx val="584983408"/>
        <c:crosses val="autoZero"/>
        <c:auto val="1"/>
        <c:lblAlgn val="ctr"/>
        <c:lblOffset val="100"/>
        <c:noMultiLvlLbl val="0"/>
      </c:catAx>
      <c:valAx>
        <c:axId val="584983408"/>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crossAx val="584982424"/>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Scroll" dx="31" fmlaLink="$B$14" horiz="1" max="100" page="0"/>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e Panne'!A1"/><Relationship Id="rId3" Type="http://schemas.openxmlformats.org/officeDocument/2006/relationships/hyperlink" Target="#'Instructions d''Utilisation'!A1"/><Relationship Id="rId7" Type="http://schemas.openxmlformats.org/officeDocument/2006/relationships/hyperlink" Target="#'Fiche Recueil'!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Planificateur de Maintenance'!A1"/><Relationship Id="rId5" Type="http://schemas.openxmlformats.org/officeDocument/2006/relationships/hyperlink" Target="#'Suivi Inventaire'!A1"/><Relationship Id="rId4" Type="http://schemas.openxmlformats.org/officeDocument/2006/relationships/hyperlink" Target="#'Sch&#233;ma Fonctionnel'!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hyperlink" Target="#'Sch&#233;ma Fonctionnel'!A1"/><Relationship Id="rId18" Type="http://schemas.openxmlformats.org/officeDocument/2006/relationships/image" Target="../media/image15.png"/><Relationship Id="rId26" Type="http://schemas.openxmlformats.org/officeDocument/2006/relationships/image" Target="../media/image23.png"/><Relationship Id="rId39" Type="http://schemas.openxmlformats.org/officeDocument/2006/relationships/image" Target="../media/image35.png"/><Relationship Id="rId21" Type="http://schemas.openxmlformats.org/officeDocument/2006/relationships/image" Target="../media/image18.png"/><Relationship Id="rId34" Type="http://schemas.openxmlformats.org/officeDocument/2006/relationships/hyperlink" Target="#'Page Couverture'!A1"/><Relationship Id="rId42" Type="http://schemas.openxmlformats.org/officeDocument/2006/relationships/image" Target="../media/image38.png"/><Relationship Id="rId47" Type="http://schemas.openxmlformats.org/officeDocument/2006/relationships/image" Target="../media/image43.png"/><Relationship Id="rId50" Type="http://schemas.openxmlformats.org/officeDocument/2006/relationships/image" Target="../media/image46.png"/><Relationship Id="rId55" Type="http://schemas.openxmlformats.org/officeDocument/2006/relationships/image" Target="../media/image51.png"/><Relationship Id="rId7" Type="http://schemas.openxmlformats.org/officeDocument/2006/relationships/image" Target="../media/image10.emf"/><Relationship Id="rId12" Type="http://schemas.openxmlformats.org/officeDocument/2006/relationships/hyperlink" Target="#'Fiche Panne'!A1"/><Relationship Id="rId17" Type="http://schemas.openxmlformats.org/officeDocument/2006/relationships/hyperlink" Target="#'Fiche Recueil'!A1"/><Relationship Id="rId25" Type="http://schemas.openxmlformats.org/officeDocument/2006/relationships/image" Target="../media/image22.png"/><Relationship Id="rId33" Type="http://schemas.openxmlformats.org/officeDocument/2006/relationships/image" Target="../media/image30.png"/><Relationship Id="rId38" Type="http://schemas.openxmlformats.org/officeDocument/2006/relationships/image" Target="../media/image34.png"/><Relationship Id="rId46" Type="http://schemas.openxmlformats.org/officeDocument/2006/relationships/image" Target="../media/image42.png"/><Relationship Id="rId59" Type="http://schemas.openxmlformats.org/officeDocument/2006/relationships/image" Target="../media/image55.png"/><Relationship Id="rId2" Type="http://schemas.openxmlformats.org/officeDocument/2006/relationships/image" Target="../media/image5.png"/><Relationship Id="rId16" Type="http://schemas.openxmlformats.org/officeDocument/2006/relationships/hyperlink" Target="#'Planificateur de Maintenance'!A1"/><Relationship Id="rId20" Type="http://schemas.openxmlformats.org/officeDocument/2006/relationships/image" Target="../media/image17.svg"/><Relationship Id="rId29" Type="http://schemas.openxmlformats.org/officeDocument/2006/relationships/image" Target="../media/image26.png"/><Relationship Id="rId41" Type="http://schemas.openxmlformats.org/officeDocument/2006/relationships/image" Target="../media/image37.png"/><Relationship Id="rId54" Type="http://schemas.openxmlformats.org/officeDocument/2006/relationships/image" Target="../media/image50.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1.png"/><Relationship Id="rId32" Type="http://schemas.openxmlformats.org/officeDocument/2006/relationships/image" Target="../media/image29.png"/><Relationship Id="rId37" Type="http://schemas.openxmlformats.org/officeDocument/2006/relationships/image" Target="../media/image33.png"/><Relationship Id="rId40" Type="http://schemas.openxmlformats.org/officeDocument/2006/relationships/image" Target="../media/image36.png"/><Relationship Id="rId45" Type="http://schemas.openxmlformats.org/officeDocument/2006/relationships/image" Target="../media/image41.png"/><Relationship Id="rId53" Type="http://schemas.openxmlformats.org/officeDocument/2006/relationships/image" Target="../media/image49.png"/><Relationship Id="rId58" Type="http://schemas.openxmlformats.org/officeDocument/2006/relationships/image" Target="../media/image54.png"/><Relationship Id="rId5" Type="http://schemas.openxmlformats.org/officeDocument/2006/relationships/image" Target="../media/image8.png"/><Relationship Id="rId15" Type="http://schemas.openxmlformats.org/officeDocument/2006/relationships/hyperlink" Target="#'Suivi Inventaire'!A1"/><Relationship Id="rId23" Type="http://schemas.openxmlformats.org/officeDocument/2006/relationships/image" Target="../media/image20.png"/><Relationship Id="rId28" Type="http://schemas.openxmlformats.org/officeDocument/2006/relationships/image" Target="../media/image25.png"/><Relationship Id="rId36" Type="http://schemas.openxmlformats.org/officeDocument/2006/relationships/image" Target="../media/image32.png"/><Relationship Id="rId49" Type="http://schemas.openxmlformats.org/officeDocument/2006/relationships/image" Target="../media/image45.png"/><Relationship Id="rId57" Type="http://schemas.openxmlformats.org/officeDocument/2006/relationships/image" Target="../media/image53.png"/><Relationship Id="rId10" Type="http://schemas.openxmlformats.org/officeDocument/2006/relationships/image" Target="../media/image13.png"/><Relationship Id="rId19" Type="http://schemas.openxmlformats.org/officeDocument/2006/relationships/image" Target="../media/image16.png"/><Relationship Id="rId31" Type="http://schemas.openxmlformats.org/officeDocument/2006/relationships/image" Target="../media/image28.png"/><Relationship Id="rId44" Type="http://schemas.openxmlformats.org/officeDocument/2006/relationships/image" Target="../media/image40.png"/><Relationship Id="rId52" Type="http://schemas.openxmlformats.org/officeDocument/2006/relationships/image" Target="../media/image48.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hyperlink" Target="#'Pannes et R&#233;parations'!A1"/><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 Id="rId35" Type="http://schemas.openxmlformats.org/officeDocument/2006/relationships/image" Target="../media/image31.png"/><Relationship Id="rId43" Type="http://schemas.openxmlformats.org/officeDocument/2006/relationships/image" Target="../media/image39.png"/><Relationship Id="rId48" Type="http://schemas.openxmlformats.org/officeDocument/2006/relationships/image" Target="../media/image44.png"/><Relationship Id="rId56" Type="http://schemas.openxmlformats.org/officeDocument/2006/relationships/image" Target="../media/image52.png"/><Relationship Id="rId8" Type="http://schemas.openxmlformats.org/officeDocument/2006/relationships/image" Target="../media/image11.png"/><Relationship Id="rId51" Type="http://schemas.openxmlformats.org/officeDocument/2006/relationships/image" Target="../media/image47.png"/><Relationship Id="rId3"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hyperlink" Target="#'Page Couverture'!A1"/><Relationship Id="rId13" Type="http://schemas.openxmlformats.org/officeDocument/2006/relationships/image" Target="../media/image60.svg"/><Relationship Id="rId3" Type="http://schemas.openxmlformats.org/officeDocument/2006/relationships/hyperlink" Target="#'Fiche Panne'!A1"/><Relationship Id="rId7" Type="http://schemas.openxmlformats.org/officeDocument/2006/relationships/hyperlink" Target="#'Fiche Recueil'!A1"/><Relationship Id="rId12" Type="http://schemas.openxmlformats.org/officeDocument/2006/relationships/image" Target="../media/image59.png"/><Relationship Id="rId2" Type="http://schemas.openxmlformats.org/officeDocument/2006/relationships/image" Target="../media/image56.png"/><Relationship Id="rId1" Type="http://schemas.openxmlformats.org/officeDocument/2006/relationships/image" Target="../media/image10.emf"/><Relationship Id="rId6" Type="http://schemas.openxmlformats.org/officeDocument/2006/relationships/hyperlink" Target="#'Planificateur de Maintenance'!A1"/><Relationship Id="rId11" Type="http://schemas.openxmlformats.org/officeDocument/2006/relationships/image" Target="../media/image58.svg"/><Relationship Id="rId5" Type="http://schemas.openxmlformats.org/officeDocument/2006/relationships/hyperlink" Target="#'Suivi Inventaire'!A1"/><Relationship Id="rId10" Type="http://schemas.openxmlformats.org/officeDocument/2006/relationships/image" Target="../media/image57.png"/><Relationship Id="rId4" Type="http://schemas.openxmlformats.org/officeDocument/2006/relationships/hyperlink" Target="#'Pannes et R&#233;parations'!A1"/><Relationship Id="rId9" Type="http://schemas.openxmlformats.org/officeDocument/2006/relationships/hyperlink" Target="#'Instructions d''Utilisation'!A1"/><Relationship Id="rId14" Type="http://schemas.openxmlformats.org/officeDocument/2006/relationships/image" Target="../media/image61.png"/></Relationships>
</file>

<file path=xl/drawings/_rels/drawing4.xml.rels><?xml version="1.0" encoding="UTF-8" standalone="yes"?>
<Relationships xmlns="http://schemas.openxmlformats.org/package/2006/relationships"><Relationship Id="rId8" Type="http://schemas.openxmlformats.org/officeDocument/2006/relationships/hyperlink" Target="#'Suivi Inventaire'!A1"/><Relationship Id="rId13" Type="http://schemas.openxmlformats.org/officeDocument/2006/relationships/image" Target="../media/image10.emf"/><Relationship Id="rId3" Type="http://schemas.openxmlformats.org/officeDocument/2006/relationships/chart" Target="../charts/chart2.xml"/><Relationship Id="rId7" Type="http://schemas.openxmlformats.org/officeDocument/2006/relationships/hyperlink" Target="#'Sch&#233;ma Fonctionnel'!A1"/><Relationship Id="rId12" Type="http://schemas.openxmlformats.org/officeDocument/2006/relationships/image" Target="../media/image63.png"/><Relationship Id="rId2" Type="http://schemas.openxmlformats.org/officeDocument/2006/relationships/chart" Target="../charts/chart1.xml"/><Relationship Id="rId1" Type="http://schemas.openxmlformats.org/officeDocument/2006/relationships/image" Target="../media/image62.png"/><Relationship Id="rId6" Type="http://schemas.openxmlformats.org/officeDocument/2006/relationships/hyperlink" Target="#'Instructions d''Utilisation'!A1"/><Relationship Id="rId11" Type="http://schemas.openxmlformats.org/officeDocument/2006/relationships/hyperlink" Target="#'Page Couverture'!A1"/><Relationship Id="rId5" Type="http://schemas.openxmlformats.org/officeDocument/2006/relationships/hyperlink" Target="#'Fiche Recueil'!A1"/><Relationship Id="rId10" Type="http://schemas.openxmlformats.org/officeDocument/2006/relationships/hyperlink" Target="#'Fiche Panne'!A1"/><Relationship Id="rId4" Type="http://schemas.openxmlformats.org/officeDocument/2006/relationships/chart" Target="../charts/chart3.xml"/><Relationship Id="rId9" Type="http://schemas.openxmlformats.org/officeDocument/2006/relationships/hyperlink" Target="#'Planificateur de Maintenance'!A1"/></Relationships>
</file>

<file path=xl/drawings/_rels/drawing5.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hyperlink" Target="#'Instructions d''Utilisation'!A1"/><Relationship Id="rId7" Type="http://schemas.openxmlformats.org/officeDocument/2006/relationships/hyperlink" Target="#'Page Couverture'!A1"/><Relationship Id="rId2" Type="http://schemas.openxmlformats.org/officeDocument/2006/relationships/hyperlink" Target="#'Fiche Panne'!A1"/><Relationship Id="rId1" Type="http://schemas.openxmlformats.org/officeDocument/2006/relationships/chart" Target="../charts/chart4.xml"/><Relationship Id="rId6" Type="http://schemas.openxmlformats.org/officeDocument/2006/relationships/hyperlink" Target="#'Fiche Recueil'!A1"/><Relationship Id="rId5" Type="http://schemas.openxmlformats.org/officeDocument/2006/relationships/hyperlink" Target="#'Planificateur de Maintenance'!A1"/><Relationship Id="rId10" Type="http://schemas.openxmlformats.org/officeDocument/2006/relationships/image" Target="../media/image10.emf"/><Relationship Id="rId4" Type="http://schemas.openxmlformats.org/officeDocument/2006/relationships/hyperlink" Target="#'Pannes et R&#233;parations'!A1"/><Relationship Id="rId9" Type="http://schemas.openxmlformats.org/officeDocument/2006/relationships/image" Target="../media/image65.png"/></Relationships>
</file>

<file path=xl/drawings/_rels/drawing6.xml.rels><?xml version="1.0" encoding="UTF-8" standalone="yes"?>
<Relationships xmlns="http://schemas.openxmlformats.org/package/2006/relationships"><Relationship Id="rId8" Type="http://schemas.openxmlformats.org/officeDocument/2006/relationships/hyperlink" Target="#'Fiche Panne'!A1"/><Relationship Id="rId3" Type="http://schemas.openxmlformats.org/officeDocument/2006/relationships/hyperlink" Target="#'Instructions d''Utilisation'!A1"/><Relationship Id="rId7" Type="http://schemas.openxmlformats.org/officeDocument/2006/relationships/hyperlink" Target="#'Page Couverture'!A1"/><Relationship Id="rId12" Type="http://schemas.openxmlformats.org/officeDocument/2006/relationships/image" Target="../media/image10.emf"/><Relationship Id="rId2" Type="http://schemas.openxmlformats.org/officeDocument/2006/relationships/hyperlink" Target="#'Fiche Recueil'!A1"/><Relationship Id="rId1" Type="http://schemas.openxmlformats.org/officeDocument/2006/relationships/image" Target="../media/image66.png"/><Relationship Id="rId6" Type="http://schemas.openxmlformats.org/officeDocument/2006/relationships/hyperlink" Target="#'Suivi Inventaire'!A1"/><Relationship Id="rId11" Type="http://schemas.openxmlformats.org/officeDocument/2006/relationships/image" Target="../media/image69.png"/><Relationship Id="rId5" Type="http://schemas.openxmlformats.org/officeDocument/2006/relationships/hyperlink" Target="#'Pannes et R&#233;parations'!A1"/><Relationship Id="rId10" Type="http://schemas.openxmlformats.org/officeDocument/2006/relationships/image" Target="../media/image68.svg"/><Relationship Id="rId4" Type="http://schemas.openxmlformats.org/officeDocument/2006/relationships/hyperlink" Target="#'Sch&#233;ma Fonctionnel'!A1"/><Relationship Id="rId9" Type="http://schemas.openxmlformats.org/officeDocument/2006/relationships/image" Target="../media/image67.png"/></Relationships>
</file>

<file path=xl/drawings/_rels/drawing7.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10.emf"/><Relationship Id="rId5" Type="http://schemas.openxmlformats.org/officeDocument/2006/relationships/image" Target="../media/image74.png"/><Relationship Id="rId4" Type="http://schemas.openxmlformats.org/officeDocument/2006/relationships/image" Target="../media/image73.svg"/></Relationships>
</file>

<file path=xl/drawings/_rels/drawing8.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5.png"/><Relationship Id="rId1" Type="http://schemas.openxmlformats.org/officeDocument/2006/relationships/image" Target="../media/image10.emf"/><Relationship Id="rId5" Type="http://schemas.openxmlformats.org/officeDocument/2006/relationships/image" Target="../media/image76.png"/><Relationship Id="rId4" Type="http://schemas.openxmlformats.org/officeDocument/2006/relationships/image" Target="../media/image73.svg"/></Relationships>
</file>

<file path=xl/drawings/drawing1.xml><?xml version="1.0" encoding="utf-8"?>
<xdr:wsDr xmlns:xdr="http://schemas.openxmlformats.org/drawingml/2006/spreadsheetDrawing" xmlns:a="http://schemas.openxmlformats.org/drawingml/2006/main">
  <xdr:twoCellAnchor editAs="oneCell">
    <xdr:from>
      <xdr:col>0</xdr:col>
      <xdr:colOff>88382</xdr:colOff>
      <xdr:row>0</xdr:row>
      <xdr:rowOff>132810</xdr:rowOff>
    </xdr:from>
    <xdr:to>
      <xdr:col>1</xdr:col>
      <xdr:colOff>46942</xdr:colOff>
      <xdr:row>4</xdr:row>
      <xdr:rowOff>84666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8382" y="132810"/>
          <a:ext cx="791116" cy="685634"/>
        </a:xfrm>
        <a:prstGeom prst="rect">
          <a:avLst/>
        </a:prstGeom>
      </xdr:spPr>
    </xdr:pic>
    <xdr:clientData/>
  </xdr:twoCellAnchor>
  <xdr:twoCellAnchor editAs="oneCell">
    <xdr:from>
      <xdr:col>7</xdr:col>
      <xdr:colOff>161692</xdr:colOff>
      <xdr:row>0</xdr:row>
      <xdr:rowOff>142801</xdr:rowOff>
    </xdr:from>
    <xdr:to>
      <xdr:col>7</xdr:col>
      <xdr:colOff>647311</xdr:colOff>
      <xdr:row>4</xdr:row>
      <xdr:rowOff>30990</xdr:rowOff>
    </xdr:to>
    <xdr:pic>
      <xdr:nvPicPr>
        <xdr:cNvPr id="6" name="Picture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989581" y="142801"/>
          <a:ext cx="485619" cy="621967"/>
        </a:xfrm>
        <a:prstGeom prst="rect">
          <a:avLst/>
        </a:prstGeom>
      </xdr:spPr>
    </xdr:pic>
    <xdr:clientData/>
  </xdr:twoCellAnchor>
  <xdr:twoCellAnchor>
    <xdr:from>
      <xdr:col>5</xdr:col>
      <xdr:colOff>594658</xdr:colOff>
      <xdr:row>8</xdr:row>
      <xdr:rowOff>43322</xdr:rowOff>
    </xdr:from>
    <xdr:to>
      <xdr:col>8</xdr:col>
      <xdr:colOff>0</xdr:colOff>
      <xdr:row>9</xdr:row>
      <xdr:rowOff>80591</xdr:rowOff>
    </xdr:to>
    <xdr:sp macro="" textlink="">
      <xdr:nvSpPr>
        <xdr:cNvPr id="7" name="Flèche : pentagone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4404658" y="1477675"/>
          <a:ext cx="1691342"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Instructions d'Utilisation</a:t>
          </a:r>
        </a:p>
      </xdr:txBody>
    </xdr:sp>
    <xdr:clientData/>
  </xdr:twoCellAnchor>
  <xdr:twoCellAnchor>
    <xdr:from>
      <xdr:col>5</xdr:col>
      <xdr:colOff>594658</xdr:colOff>
      <xdr:row>9</xdr:row>
      <xdr:rowOff>123920</xdr:rowOff>
    </xdr:from>
    <xdr:to>
      <xdr:col>8</xdr:col>
      <xdr:colOff>0</xdr:colOff>
      <xdr:row>10</xdr:row>
      <xdr:rowOff>161190</xdr:rowOff>
    </xdr:to>
    <xdr:sp macro="" textlink="">
      <xdr:nvSpPr>
        <xdr:cNvPr id="8" name="Flèche : pentagone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4404658" y="1737567"/>
          <a:ext cx="1691342" cy="216564"/>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Pannes</a:t>
          </a:r>
          <a:r>
            <a:rPr lang="fr-FR" sz="1000" b="1" baseline="0">
              <a:solidFill>
                <a:schemeClr val="bg1"/>
              </a:solidFill>
            </a:rPr>
            <a:t> et Réparations</a:t>
          </a:r>
          <a:endParaRPr lang="fr-FR" sz="1000" b="1">
            <a:solidFill>
              <a:schemeClr val="bg1"/>
            </a:solidFill>
          </a:endParaRPr>
        </a:p>
      </xdr:txBody>
    </xdr:sp>
    <xdr:clientData/>
  </xdr:twoCellAnchor>
  <xdr:twoCellAnchor>
    <xdr:from>
      <xdr:col>5</xdr:col>
      <xdr:colOff>594658</xdr:colOff>
      <xdr:row>11</xdr:row>
      <xdr:rowOff>25226</xdr:rowOff>
    </xdr:from>
    <xdr:to>
      <xdr:col>8</xdr:col>
      <xdr:colOff>0</xdr:colOff>
      <xdr:row>12</xdr:row>
      <xdr:rowOff>65402</xdr:rowOff>
    </xdr:to>
    <xdr:sp macro="" textlink="">
      <xdr:nvSpPr>
        <xdr:cNvPr id="9" name="Flèche : pentagone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4404658" y="1997461"/>
          <a:ext cx="1691342" cy="219470"/>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Suivi</a:t>
          </a:r>
          <a:r>
            <a:rPr lang="fr-FR" sz="1000" b="1" baseline="0">
              <a:solidFill>
                <a:schemeClr val="bg1"/>
              </a:solidFill>
            </a:rPr>
            <a:t> Inventaire</a:t>
          </a:r>
          <a:endParaRPr lang="fr-FR" sz="1000" b="1">
            <a:solidFill>
              <a:schemeClr val="bg1"/>
            </a:solidFill>
          </a:endParaRPr>
        </a:p>
      </xdr:txBody>
    </xdr:sp>
    <xdr:clientData/>
  </xdr:twoCellAnchor>
  <xdr:twoCellAnchor>
    <xdr:from>
      <xdr:col>5</xdr:col>
      <xdr:colOff>594658</xdr:colOff>
      <xdr:row>12</xdr:row>
      <xdr:rowOff>108732</xdr:rowOff>
    </xdr:from>
    <xdr:to>
      <xdr:col>8</xdr:col>
      <xdr:colOff>0</xdr:colOff>
      <xdr:row>13</xdr:row>
      <xdr:rowOff>146000</xdr:rowOff>
    </xdr:to>
    <xdr:sp macro="" textlink="">
      <xdr:nvSpPr>
        <xdr:cNvPr id="10" name="Flèche : pentagone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4404658" y="2260261"/>
          <a:ext cx="1691342" cy="216563"/>
        </a:xfrm>
        <a:prstGeom prst="homePlat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Planificateur Maintenance</a:t>
          </a:r>
        </a:p>
      </xdr:txBody>
    </xdr:sp>
    <xdr:clientData/>
  </xdr:twoCellAnchor>
  <xdr:twoCellAnchor>
    <xdr:from>
      <xdr:col>5</xdr:col>
      <xdr:colOff>594658</xdr:colOff>
      <xdr:row>14</xdr:row>
      <xdr:rowOff>10036</xdr:rowOff>
    </xdr:from>
    <xdr:to>
      <xdr:col>8</xdr:col>
      <xdr:colOff>0</xdr:colOff>
      <xdr:row>15</xdr:row>
      <xdr:rowOff>51040</xdr:rowOff>
    </xdr:to>
    <xdr:sp macro="" textlink="">
      <xdr:nvSpPr>
        <xdr:cNvPr id="11" name="Flèche : pentagone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4404658" y="2520154"/>
          <a:ext cx="1691342" cy="220298"/>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Fiche Recueil</a:t>
          </a:r>
        </a:p>
      </xdr:txBody>
    </xdr:sp>
    <xdr:clientData/>
  </xdr:twoCellAnchor>
  <xdr:twoCellAnchor>
    <xdr:from>
      <xdr:col>3</xdr:col>
      <xdr:colOff>321236</xdr:colOff>
      <xdr:row>8</xdr:row>
      <xdr:rowOff>37352</xdr:rowOff>
    </xdr:from>
    <xdr:to>
      <xdr:col>5</xdr:col>
      <xdr:colOff>508001</xdr:colOff>
      <xdr:row>16</xdr:row>
      <xdr:rowOff>119529</xdr:rowOff>
    </xdr:to>
    <xdr:sp macro="" textlink="">
      <xdr:nvSpPr>
        <xdr:cNvPr id="12" name="Rectangle 11">
          <a:extLst>
            <a:ext uri="{FF2B5EF4-FFF2-40B4-BE49-F238E27FC236}">
              <a16:creationId xmlns:a16="http://schemas.microsoft.com/office/drawing/2014/main" id="{00000000-0008-0000-0000-00000C000000}"/>
            </a:ext>
          </a:extLst>
        </xdr:cNvPr>
        <xdr:cNvSpPr/>
      </xdr:nvSpPr>
      <xdr:spPr>
        <a:xfrm>
          <a:off x="2607236" y="1471705"/>
          <a:ext cx="1710765" cy="151653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lumMod val="50000"/>
                </a:schemeClr>
              </a:solidFill>
            </a:rPr>
            <a:t>MENU DE NAVIGATION</a:t>
          </a:r>
        </a:p>
      </xdr:txBody>
    </xdr:sp>
    <xdr:clientData/>
  </xdr:twoCellAnchor>
  <xdr:twoCellAnchor>
    <xdr:from>
      <xdr:col>5</xdr:col>
      <xdr:colOff>594658</xdr:colOff>
      <xdr:row>15</xdr:row>
      <xdr:rowOff>89647</xdr:rowOff>
    </xdr:from>
    <xdr:to>
      <xdr:col>8</xdr:col>
      <xdr:colOff>0</xdr:colOff>
      <xdr:row>16</xdr:row>
      <xdr:rowOff>130651</xdr:rowOff>
    </xdr:to>
    <xdr:sp macro="" textlink="">
      <xdr:nvSpPr>
        <xdr:cNvPr id="13" name="Flèche : pentagone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4404658" y="2779059"/>
          <a:ext cx="1691342" cy="220298"/>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Fiche Panne</a:t>
          </a:r>
        </a:p>
      </xdr:txBody>
    </xdr:sp>
    <xdr:clientData/>
  </xdr:twoCellAnchor>
  <xdr:twoCellAnchor editAs="oneCell">
    <xdr:from>
      <xdr:col>3</xdr:col>
      <xdr:colOff>280682</xdr:colOff>
      <xdr:row>0</xdr:row>
      <xdr:rowOff>159470</xdr:rowOff>
    </xdr:from>
    <xdr:to>
      <xdr:col>4</xdr:col>
      <xdr:colOff>790222</xdr:colOff>
      <xdr:row>4</xdr:row>
      <xdr:rowOff>68945</xdr:rowOff>
    </xdr:to>
    <xdr:pic>
      <xdr:nvPicPr>
        <xdr:cNvPr id="14" name="Picture 4">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778349" y="159470"/>
          <a:ext cx="1342095" cy="6432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74710</xdr:colOff>
      <xdr:row>128</xdr:row>
      <xdr:rowOff>35908</xdr:rowOff>
    </xdr:from>
    <xdr:to>
      <xdr:col>11</xdr:col>
      <xdr:colOff>620063</xdr:colOff>
      <xdr:row>136</xdr:row>
      <xdr:rowOff>19992</xdr:rowOff>
    </xdr:to>
    <xdr:pic>
      <xdr:nvPicPr>
        <xdr:cNvPr id="113" name="Image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1"/>
        <a:stretch>
          <a:fillRect/>
        </a:stretch>
      </xdr:blipFill>
      <xdr:spPr>
        <a:xfrm>
          <a:off x="5535710" y="22283320"/>
          <a:ext cx="3593353" cy="1463260"/>
        </a:xfrm>
        <a:prstGeom prst="rect">
          <a:avLst/>
        </a:prstGeom>
      </xdr:spPr>
    </xdr:pic>
    <xdr:clientData/>
  </xdr:twoCellAnchor>
  <xdr:twoCellAnchor>
    <xdr:from>
      <xdr:col>2</xdr:col>
      <xdr:colOff>552824</xdr:colOff>
      <xdr:row>41</xdr:row>
      <xdr:rowOff>127001</xdr:rowOff>
    </xdr:from>
    <xdr:to>
      <xdr:col>4</xdr:col>
      <xdr:colOff>747059</xdr:colOff>
      <xdr:row>48</xdr:row>
      <xdr:rowOff>152074</xdr:rowOff>
    </xdr:to>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2076824" y="7313707"/>
          <a:ext cx="1845235" cy="1280132"/>
        </a:xfrm>
        <a:prstGeom prst="rect">
          <a:avLst/>
        </a:prstGeom>
      </xdr:spPr>
    </xdr:pic>
    <xdr:clientData/>
  </xdr:twoCellAnchor>
  <xdr:twoCellAnchor editAs="oneCell">
    <xdr:from>
      <xdr:col>2</xdr:col>
      <xdr:colOff>16482</xdr:colOff>
      <xdr:row>60</xdr:row>
      <xdr:rowOff>0</xdr:rowOff>
    </xdr:from>
    <xdr:to>
      <xdr:col>5</xdr:col>
      <xdr:colOff>29882</xdr:colOff>
      <xdr:row>63</xdr:row>
      <xdr:rowOff>151513</xdr:rowOff>
    </xdr:to>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1540482" y="10055412"/>
          <a:ext cx="2426400" cy="689395"/>
        </a:xfrm>
        <a:prstGeom prst="rect">
          <a:avLst/>
        </a:prstGeom>
      </xdr:spPr>
    </xdr:pic>
    <xdr:clientData/>
  </xdr:twoCellAnchor>
  <xdr:twoCellAnchor editAs="oneCell">
    <xdr:from>
      <xdr:col>0</xdr:col>
      <xdr:colOff>0</xdr:colOff>
      <xdr:row>35</xdr:row>
      <xdr:rowOff>165309</xdr:rowOff>
    </xdr:from>
    <xdr:to>
      <xdr:col>5</xdr:col>
      <xdr:colOff>29882</xdr:colOff>
      <xdr:row>40</xdr:row>
      <xdr:rowOff>85947</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0" y="6276250"/>
          <a:ext cx="3966882" cy="817109"/>
        </a:xfrm>
        <a:prstGeom prst="rect">
          <a:avLst/>
        </a:prstGeom>
      </xdr:spPr>
    </xdr:pic>
    <xdr:clientData/>
  </xdr:twoCellAnchor>
  <xdr:twoCellAnchor editAs="oneCell">
    <xdr:from>
      <xdr:col>1</xdr:col>
      <xdr:colOff>732118</xdr:colOff>
      <xdr:row>27</xdr:row>
      <xdr:rowOff>156883</xdr:rowOff>
    </xdr:from>
    <xdr:to>
      <xdr:col>4</xdr:col>
      <xdr:colOff>639600</xdr:colOff>
      <xdr:row>32</xdr:row>
      <xdr:rowOff>112060</xdr:rowOff>
    </xdr:to>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94118" y="4833471"/>
          <a:ext cx="2320482" cy="851648"/>
        </a:xfrm>
        <a:prstGeom prst="rect">
          <a:avLst/>
        </a:prstGeom>
      </xdr:spPr>
    </xdr:pic>
    <xdr:clientData/>
  </xdr:twoCellAnchor>
  <xdr:twoCellAnchor editAs="oneCell">
    <xdr:from>
      <xdr:col>6</xdr:col>
      <xdr:colOff>298825</xdr:colOff>
      <xdr:row>18</xdr:row>
      <xdr:rowOff>164352</xdr:rowOff>
    </xdr:from>
    <xdr:to>
      <xdr:col>13</xdr:col>
      <xdr:colOff>343647</xdr:colOff>
      <xdr:row>24</xdr:row>
      <xdr:rowOff>52293</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4997825" y="3391646"/>
          <a:ext cx="5378822" cy="799353"/>
        </a:xfrm>
        <a:prstGeom prst="rect">
          <a:avLst/>
        </a:prstGeom>
      </xdr:spPr>
    </xdr:pic>
    <xdr:clientData/>
  </xdr:twoCellAnchor>
  <xdr:twoCellAnchor editAs="oneCell">
    <xdr:from>
      <xdr:col>16</xdr:col>
      <xdr:colOff>344714</xdr:colOff>
      <xdr:row>0</xdr:row>
      <xdr:rowOff>23411</xdr:rowOff>
    </xdr:from>
    <xdr:to>
      <xdr:col>18</xdr:col>
      <xdr:colOff>821870</xdr:colOff>
      <xdr:row>4</xdr:row>
      <xdr:rowOff>140611</xdr:rowOff>
    </xdr:to>
    <xdr:pic>
      <xdr:nvPicPr>
        <xdr:cNvPr id="2" name="Picture 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3824857" y="23411"/>
          <a:ext cx="2146299" cy="842914"/>
        </a:xfrm>
        <a:prstGeom prst="rect">
          <a:avLst/>
        </a:prstGeom>
      </xdr:spPr>
    </xdr:pic>
    <xdr:clientData/>
  </xdr:twoCellAnchor>
  <xdr:twoCellAnchor>
    <xdr:from>
      <xdr:col>6</xdr:col>
      <xdr:colOff>276411</xdr:colOff>
      <xdr:row>22</xdr:row>
      <xdr:rowOff>104589</xdr:rowOff>
    </xdr:from>
    <xdr:to>
      <xdr:col>13</xdr:col>
      <xdr:colOff>388470</xdr:colOff>
      <xdr:row>24</xdr:row>
      <xdr:rowOff>67236</xdr:rowOff>
    </xdr:to>
    <xdr:sp macro="" textlink="">
      <xdr:nvSpPr>
        <xdr:cNvPr id="53" name="Rectangle 52">
          <a:extLst>
            <a:ext uri="{FF2B5EF4-FFF2-40B4-BE49-F238E27FC236}">
              <a16:creationId xmlns:a16="http://schemas.microsoft.com/office/drawing/2014/main" id="{00000000-0008-0000-0100-000035000000}"/>
            </a:ext>
          </a:extLst>
        </xdr:cNvPr>
        <xdr:cNvSpPr/>
      </xdr:nvSpPr>
      <xdr:spPr>
        <a:xfrm>
          <a:off x="4975411" y="4049060"/>
          <a:ext cx="5446059" cy="15688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279399</xdr:colOff>
      <xdr:row>20</xdr:row>
      <xdr:rowOff>17929</xdr:rowOff>
    </xdr:from>
    <xdr:to>
      <xdr:col>13</xdr:col>
      <xdr:colOff>391458</xdr:colOff>
      <xdr:row>22</xdr:row>
      <xdr:rowOff>55283</xdr:rowOff>
    </xdr:to>
    <xdr:sp macro="" textlink="">
      <xdr:nvSpPr>
        <xdr:cNvPr id="54" name="Rectangle 53">
          <a:extLst>
            <a:ext uri="{FF2B5EF4-FFF2-40B4-BE49-F238E27FC236}">
              <a16:creationId xmlns:a16="http://schemas.microsoft.com/office/drawing/2014/main" id="{00000000-0008-0000-0100-000036000000}"/>
            </a:ext>
          </a:extLst>
        </xdr:cNvPr>
        <xdr:cNvSpPr/>
      </xdr:nvSpPr>
      <xdr:spPr>
        <a:xfrm>
          <a:off x="4851399" y="2348753"/>
          <a:ext cx="5446059" cy="39594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410882</xdr:colOff>
      <xdr:row>21</xdr:row>
      <xdr:rowOff>171820</xdr:rowOff>
    </xdr:from>
    <xdr:to>
      <xdr:col>14</xdr:col>
      <xdr:colOff>82176</xdr:colOff>
      <xdr:row>24</xdr:row>
      <xdr:rowOff>82172</xdr:rowOff>
    </xdr:to>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10443882" y="3936996"/>
          <a:ext cx="433294" cy="2838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rPr>
            <a:t>(2)</a:t>
          </a:r>
        </a:p>
      </xdr:txBody>
    </xdr:sp>
    <xdr:clientData/>
  </xdr:twoCellAnchor>
  <xdr:twoCellAnchor>
    <xdr:from>
      <xdr:col>13</xdr:col>
      <xdr:colOff>406401</xdr:colOff>
      <xdr:row>19</xdr:row>
      <xdr:rowOff>159872</xdr:rowOff>
    </xdr:from>
    <xdr:to>
      <xdr:col>14</xdr:col>
      <xdr:colOff>77695</xdr:colOff>
      <xdr:row>21</xdr:row>
      <xdr:rowOff>85165</xdr:rowOff>
    </xdr:to>
    <xdr:sp macro="" textlink="">
      <xdr:nvSpPr>
        <xdr:cNvPr id="56" name="ZoneTexte 55">
          <a:extLst>
            <a:ext uri="{FF2B5EF4-FFF2-40B4-BE49-F238E27FC236}">
              <a16:creationId xmlns:a16="http://schemas.microsoft.com/office/drawing/2014/main" id="{00000000-0008-0000-0100-000038000000}"/>
            </a:ext>
          </a:extLst>
        </xdr:cNvPr>
        <xdr:cNvSpPr txBox="1"/>
      </xdr:nvSpPr>
      <xdr:spPr>
        <a:xfrm>
          <a:off x="10312401" y="2311401"/>
          <a:ext cx="433294" cy="2838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rPr>
            <a:t>(1)</a:t>
          </a:r>
        </a:p>
      </xdr:txBody>
    </xdr:sp>
    <xdr:clientData/>
  </xdr:twoCellAnchor>
  <xdr:twoCellAnchor editAs="oneCell">
    <xdr:from>
      <xdr:col>3</xdr:col>
      <xdr:colOff>179293</xdr:colOff>
      <xdr:row>53</xdr:row>
      <xdr:rowOff>149411</xdr:rowOff>
    </xdr:from>
    <xdr:to>
      <xdr:col>4</xdr:col>
      <xdr:colOff>659338</xdr:colOff>
      <xdr:row>58</xdr:row>
      <xdr:rowOff>104587</xdr:rowOff>
    </xdr:to>
    <xdr:pic>
      <xdr:nvPicPr>
        <xdr:cNvPr id="57" name="Imag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8"/>
        <a:stretch>
          <a:fillRect/>
        </a:stretch>
      </xdr:blipFill>
      <xdr:spPr>
        <a:xfrm>
          <a:off x="2465293" y="7694705"/>
          <a:ext cx="1369045" cy="851647"/>
        </a:xfrm>
        <a:prstGeom prst="rect">
          <a:avLst/>
        </a:prstGeom>
      </xdr:spPr>
    </xdr:pic>
    <xdr:clientData/>
  </xdr:twoCellAnchor>
  <xdr:twoCellAnchor>
    <xdr:from>
      <xdr:col>9</xdr:col>
      <xdr:colOff>542441</xdr:colOff>
      <xdr:row>89</xdr:row>
      <xdr:rowOff>30307</xdr:rowOff>
    </xdr:from>
    <xdr:to>
      <xdr:col>9</xdr:col>
      <xdr:colOff>664880</xdr:colOff>
      <xdr:row>89</xdr:row>
      <xdr:rowOff>162699</xdr:rowOff>
    </xdr:to>
    <xdr:sp macro="" textlink="">
      <xdr:nvSpPr>
        <xdr:cNvPr id="58" name="Flèche : droite 57">
          <a:extLst>
            <a:ext uri="{FF2B5EF4-FFF2-40B4-BE49-F238E27FC236}">
              <a16:creationId xmlns:a16="http://schemas.microsoft.com/office/drawing/2014/main" id="{00000000-0008-0000-0100-00003A000000}"/>
            </a:ext>
          </a:extLst>
        </xdr:cNvPr>
        <xdr:cNvSpPr/>
      </xdr:nvSpPr>
      <xdr:spPr>
        <a:xfrm rot="5400000">
          <a:off x="7395465" y="13807727"/>
          <a:ext cx="132392" cy="122439"/>
        </a:xfrm>
        <a:prstGeom prst="rightArrow">
          <a:avLst>
            <a:gd name="adj1" fmla="val 50000"/>
            <a:gd name="adj2" fmla="val 86813"/>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694766</xdr:colOff>
      <xdr:row>92</xdr:row>
      <xdr:rowOff>112057</xdr:rowOff>
    </xdr:from>
    <xdr:to>
      <xdr:col>4</xdr:col>
      <xdr:colOff>634943</xdr:colOff>
      <xdr:row>98</xdr:row>
      <xdr:rowOff>131668</xdr:rowOff>
    </xdr:to>
    <xdr:pic>
      <xdr:nvPicPr>
        <xdr:cNvPr id="59" name="Imag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9"/>
        <a:stretch>
          <a:fillRect/>
        </a:stretch>
      </xdr:blipFill>
      <xdr:spPr>
        <a:xfrm>
          <a:off x="1456766" y="14649822"/>
          <a:ext cx="2353177" cy="1095375"/>
        </a:xfrm>
        <a:prstGeom prst="rect">
          <a:avLst/>
        </a:prstGeom>
      </xdr:spPr>
    </xdr:pic>
    <xdr:clientData/>
  </xdr:twoCellAnchor>
  <xdr:twoCellAnchor>
    <xdr:from>
      <xdr:col>5</xdr:col>
      <xdr:colOff>74706</xdr:colOff>
      <xdr:row>31</xdr:row>
      <xdr:rowOff>97117</xdr:rowOff>
    </xdr:from>
    <xdr:to>
      <xdr:col>5</xdr:col>
      <xdr:colOff>649940</xdr:colOff>
      <xdr:row>31</xdr:row>
      <xdr:rowOff>97118</xdr:rowOff>
    </xdr:to>
    <xdr:cxnSp macro="">
      <xdr:nvCxnSpPr>
        <xdr:cNvPr id="60" name="Straight Arrow Connector 11">
          <a:extLst>
            <a:ext uri="{FF2B5EF4-FFF2-40B4-BE49-F238E27FC236}">
              <a16:creationId xmlns:a16="http://schemas.microsoft.com/office/drawing/2014/main" id="{00000000-0008-0000-0100-00003C000000}"/>
            </a:ext>
          </a:extLst>
        </xdr:cNvPr>
        <xdr:cNvCxnSpPr/>
      </xdr:nvCxnSpPr>
      <xdr:spPr>
        <a:xfrm flipH="1" flipV="1">
          <a:off x="3884706" y="4235823"/>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77694</xdr:colOff>
      <xdr:row>38</xdr:row>
      <xdr:rowOff>159870</xdr:rowOff>
    </xdr:from>
    <xdr:to>
      <xdr:col>5</xdr:col>
      <xdr:colOff>652928</xdr:colOff>
      <xdr:row>38</xdr:row>
      <xdr:rowOff>159871</xdr:rowOff>
    </xdr:to>
    <xdr:cxnSp macro="">
      <xdr:nvCxnSpPr>
        <xdr:cNvPr id="61" name="Straight Arrow Connector 11">
          <a:extLst>
            <a:ext uri="{FF2B5EF4-FFF2-40B4-BE49-F238E27FC236}">
              <a16:creationId xmlns:a16="http://schemas.microsoft.com/office/drawing/2014/main" id="{00000000-0008-0000-0100-00003D000000}"/>
            </a:ext>
          </a:extLst>
        </xdr:cNvPr>
        <xdr:cNvCxnSpPr/>
      </xdr:nvCxnSpPr>
      <xdr:spPr>
        <a:xfrm flipH="1" flipV="1">
          <a:off x="3887694" y="5553635"/>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82175</xdr:colOff>
      <xdr:row>45</xdr:row>
      <xdr:rowOff>134470</xdr:rowOff>
    </xdr:from>
    <xdr:to>
      <xdr:col>5</xdr:col>
      <xdr:colOff>657409</xdr:colOff>
      <xdr:row>45</xdr:row>
      <xdr:rowOff>134471</xdr:rowOff>
    </xdr:to>
    <xdr:cxnSp macro="">
      <xdr:nvCxnSpPr>
        <xdr:cNvPr id="62" name="Straight Arrow Connector 11">
          <a:extLst>
            <a:ext uri="{FF2B5EF4-FFF2-40B4-BE49-F238E27FC236}">
              <a16:creationId xmlns:a16="http://schemas.microsoft.com/office/drawing/2014/main" id="{00000000-0008-0000-0100-00003E000000}"/>
            </a:ext>
          </a:extLst>
        </xdr:cNvPr>
        <xdr:cNvCxnSpPr/>
      </xdr:nvCxnSpPr>
      <xdr:spPr>
        <a:xfrm flipH="1" flipV="1">
          <a:off x="3892175" y="6783294"/>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44824</xdr:colOff>
      <xdr:row>37</xdr:row>
      <xdr:rowOff>97118</xdr:rowOff>
    </xdr:from>
    <xdr:to>
      <xdr:col>1</xdr:col>
      <xdr:colOff>605118</xdr:colOff>
      <xdr:row>38</xdr:row>
      <xdr:rowOff>81666</xdr:rowOff>
    </xdr:to>
    <xdr:sp macro="" textlink="">
      <xdr:nvSpPr>
        <xdr:cNvPr id="65" name="Rectangle 64">
          <a:extLst>
            <a:ext uri="{FF2B5EF4-FFF2-40B4-BE49-F238E27FC236}">
              <a16:creationId xmlns:a16="http://schemas.microsoft.com/office/drawing/2014/main" id="{00000000-0008-0000-0100-000041000000}"/>
            </a:ext>
          </a:extLst>
        </xdr:cNvPr>
        <xdr:cNvSpPr/>
      </xdr:nvSpPr>
      <xdr:spPr>
        <a:xfrm>
          <a:off x="44824" y="6566647"/>
          <a:ext cx="1322294" cy="1638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100104</xdr:colOff>
      <xdr:row>55</xdr:row>
      <xdr:rowOff>174812</xdr:rowOff>
    </xdr:from>
    <xdr:to>
      <xdr:col>5</xdr:col>
      <xdr:colOff>675338</xdr:colOff>
      <xdr:row>55</xdr:row>
      <xdr:rowOff>174813</xdr:rowOff>
    </xdr:to>
    <xdr:cxnSp macro="">
      <xdr:nvCxnSpPr>
        <xdr:cNvPr id="67" name="Straight Arrow Connector 11">
          <a:extLst>
            <a:ext uri="{FF2B5EF4-FFF2-40B4-BE49-F238E27FC236}">
              <a16:creationId xmlns:a16="http://schemas.microsoft.com/office/drawing/2014/main" id="{00000000-0008-0000-0100-000043000000}"/>
            </a:ext>
          </a:extLst>
        </xdr:cNvPr>
        <xdr:cNvCxnSpPr/>
      </xdr:nvCxnSpPr>
      <xdr:spPr>
        <a:xfrm flipH="1" flipV="1">
          <a:off x="3910104" y="8078694"/>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95621</xdr:colOff>
      <xdr:row>61</xdr:row>
      <xdr:rowOff>118035</xdr:rowOff>
    </xdr:from>
    <xdr:to>
      <xdr:col>5</xdr:col>
      <xdr:colOff>670855</xdr:colOff>
      <xdr:row>61</xdr:row>
      <xdr:rowOff>118036</xdr:rowOff>
    </xdr:to>
    <xdr:cxnSp macro="">
      <xdr:nvCxnSpPr>
        <xdr:cNvPr id="68" name="Straight Arrow Connector 11">
          <a:extLst>
            <a:ext uri="{FF2B5EF4-FFF2-40B4-BE49-F238E27FC236}">
              <a16:creationId xmlns:a16="http://schemas.microsoft.com/office/drawing/2014/main" id="{00000000-0008-0000-0100-000044000000}"/>
            </a:ext>
          </a:extLst>
        </xdr:cNvPr>
        <xdr:cNvCxnSpPr/>
      </xdr:nvCxnSpPr>
      <xdr:spPr>
        <a:xfrm flipH="1" flipV="1">
          <a:off x="3905621" y="909768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62</xdr:row>
      <xdr:rowOff>104590</xdr:rowOff>
    </xdr:from>
    <xdr:to>
      <xdr:col>5</xdr:col>
      <xdr:colOff>52294</xdr:colOff>
      <xdr:row>63</xdr:row>
      <xdr:rowOff>134471</xdr:rowOff>
    </xdr:to>
    <xdr:sp macro="" textlink="">
      <xdr:nvSpPr>
        <xdr:cNvPr id="70" name="Rectangle 69">
          <a:extLst>
            <a:ext uri="{FF2B5EF4-FFF2-40B4-BE49-F238E27FC236}">
              <a16:creationId xmlns:a16="http://schemas.microsoft.com/office/drawing/2014/main" id="{00000000-0008-0000-0100-000046000000}"/>
            </a:ext>
          </a:extLst>
        </xdr:cNvPr>
        <xdr:cNvSpPr/>
      </xdr:nvSpPr>
      <xdr:spPr>
        <a:xfrm>
          <a:off x="1524001" y="10518590"/>
          <a:ext cx="2465293" cy="209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106080</xdr:colOff>
      <xdr:row>66</xdr:row>
      <xdr:rowOff>135964</xdr:rowOff>
    </xdr:from>
    <xdr:to>
      <xdr:col>5</xdr:col>
      <xdr:colOff>681314</xdr:colOff>
      <xdr:row>66</xdr:row>
      <xdr:rowOff>135965</xdr:rowOff>
    </xdr:to>
    <xdr:cxnSp macro="">
      <xdr:nvCxnSpPr>
        <xdr:cNvPr id="72" name="Straight Arrow Connector 11">
          <a:extLst>
            <a:ext uri="{FF2B5EF4-FFF2-40B4-BE49-F238E27FC236}">
              <a16:creationId xmlns:a16="http://schemas.microsoft.com/office/drawing/2014/main" id="{00000000-0008-0000-0100-000048000000}"/>
            </a:ext>
          </a:extLst>
        </xdr:cNvPr>
        <xdr:cNvCxnSpPr/>
      </xdr:nvCxnSpPr>
      <xdr:spPr>
        <a:xfrm flipH="1" flipV="1">
          <a:off x="3916080" y="1001208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221121</xdr:colOff>
      <xdr:row>80</xdr:row>
      <xdr:rowOff>168834</xdr:rowOff>
    </xdr:from>
    <xdr:to>
      <xdr:col>5</xdr:col>
      <xdr:colOff>689121</xdr:colOff>
      <xdr:row>80</xdr:row>
      <xdr:rowOff>168834</xdr:rowOff>
    </xdr:to>
    <xdr:cxnSp macro="">
      <xdr:nvCxnSpPr>
        <xdr:cNvPr id="73" name="Straight Arrow Connector 11">
          <a:extLst>
            <a:ext uri="{FF2B5EF4-FFF2-40B4-BE49-F238E27FC236}">
              <a16:creationId xmlns:a16="http://schemas.microsoft.com/office/drawing/2014/main" id="{00000000-0008-0000-0100-000049000000}"/>
            </a:ext>
          </a:extLst>
        </xdr:cNvPr>
        <xdr:cNvCxnSpPr/>
      </xdr:nvCxnSpPr>
      <xdr:spPr>
        <a:xfrm flipH="1" flipV="1">
          <a:off x="4031121" y="12555069"/>
          <a:ext cx="4680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67235</xdr:colOff>
      <xdr:row>73</xdr:row>
      <xdr:rowOff>119530</xdr:rowOff>
    </xdr:from>
    <xdr:to>
      <xdr:col>5</xdr:col>
      <xdr:colOff>164353</xdr:colOff>
      <xdr:row>90</xdr:row>
      <xdr:rowOff>149412</xdr:rowOff>
    </xdr:to>
    <xdr:sp macro="" textlink="">
      <xdr:nvSpPr>
        <xdr:cNvPr id="78" name="Parenthèse fermante 77">
          <a:extLst>
            <a:ext uri="{FF2B5EF4-FFF2-40B4-BE49-F238E27FC236}">
              <a16:creationId xmlns:a16="http://schemas.microsoft.com/office/drawing/2014/main" id="{00000000-0008-0000-0100-00004E000000}"/>
            </a:ext>
          </a:extLst>
        </xdr:cNvPr>
        <xdr:cNvSpPr/>
      </xdr:nvSpPr>
      <xdr:spPr>
        <a:xfrm>
          <a:off x="3877235" y="11250706"/>
          <a:ext cx="97118" cy="3077882"/>
        </a:xfrm>
        <a:prstGeom prst="rightBracket">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110563</xdr:colOff>
      <xdr:row>93</xdr:row>
      <xdr:rowOff>156882</xdr:rowOff>
    </xdr:from>
    <xdr:to>
      <xdr:col>5</xdr:col>
      <xdr:colOff>685797</xdr:colOff>
      <xdr:row>93</xdr:row>
      <xdr:rowOff>156883</xdr:rowOff>
    </xdr:to>
    <xdr:cxnSp macro="">
      <xdr:nvCxnSpPr>
        <xdr:cNvPr id="79" name="Straight Arrow Connector 11">
          <a:extLst>
            <a:ext uri="{FF2B5EF4-FFF2-40B4-BE49-F238E27FC236}">
              <a16:creationId xmlns:a16="http://schemas.microsoft.com/office/drawing/2014/main" id="{00000000-0008-0000-0100-00004F000000}"/>
            </a:ext>
          </a:extLst>
        </xdr:cNvPr>
        <xdr:cNvCxnSpPr/>
      </xdr:nvCxnSpPr>
      <xdr:spPr>
        <a:xfrm flipH="1" flipV="1">
          <a:off x="3920563" y="14873941"/>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687296</xdr:colOff>
      <xdr:row>95</xdr:row>
      <xdr:rowOff>61259</xdr:rowOff>
    </xdr:from>
    <xdr:to>
      <xdr:col>5</xdr:col>
      <xdr:colOff>22411</xdr:colOff>
      <xdr:row>98</xdr:row>
      <xdr:rowOff>119528</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1449296" y="15136906"/>
          <a:ext cx="2383115" cy="5961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358586</xdr:colOff>
      <xdr:row>99</xdr:row>
      <xdr:rowOff>22412</xdr:rowOff>
    </xdr:from>
    <xdr:to>
      <xdr:col>4</xdr:col>
      <xdr:colOff>620005</xdr:colOff>
      <xdr:row>105</xdr:row>
      <xdr:rowOff>48296</xdr:rowOff>
    </xdr:to>
    <xdr:grpSp>
      <xdr:nvGrpSpPr>
        <xdr:cNvPr id="81" name="Groupe 80">
          <a:extLst>
            <a:ext uri="{FF2B5EF4-FFF2-40B4-BE49-F238E27FC236}">
              <a16:creationId xmlns:a16="http://schemas.microsoft.com/office/drawing/2014/main" id="{00000000-0008-0000-0100-000051000000}"/>
            </a:ext>
          </a:extLst>
        </xdr:cNvPr>
        <xdr:cNvGrpSpPr/>
      </xdr:nvGrpSpPr>
      <xdr:grpSpPr>
        <a:xfrm>
          <a:off x="1111515" y="17267198"/>
          <a:ext cx="2647204" cy="1114455"/>
          <a:chOff x="1270000" y="15337118"/>
          <a:chExt cx="2547419" cy="1101648"/>
        </a:xfrm>
      </xdr:grpSpPr>
      <xdr:pic>
        <xdr:nvPicPr>
          <xdr:cNvPr id="82" name="Image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10"/>
          <a:stretch>
            <a:fillRect/>
          </a:stretch>
        </xdr:blipFill>
        <xdr:spPr>
          <a:xfrm>
            <a:off x="1475033" y="15434234"/>
            <a:ext cx="2342386" cy="1004532"/>
          </a:xfrm>
          <a:prstGeom prst="rect">
            <a:avLst/>
          </a:prstGeom>
        </xdr:spPr>
      </xdr:pic>
      <xdr:pic>
        <xdr:nvPicPr>
          <xdr:cNvPr id="83" name="Imag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1"/>
          <a:stretch>
            <a:fillRect/>
          </a:stretch>
        </xdr:blipFill>
        <xdr:spPr>
          <a:xfrm>
            <a:off x="1270000" y="15337118"/>
            <a:ext cx="1348352" cy="555128"/>
          </a:xfrm>
          <a:prstGeom prst="rect">
            <a:avLst/>
          </a:prstGeom>
        </xdr:spPr>
      </xdr:pic>
    </xdr:grpSp>
    <xdr:clientData/>
  </xdr:twoCellAnchor>
  <xdr:twoCellAnchor>
    <xdr:from>
      <xdr:col>1</xdr:col>
      <xdr:colOff>545353</xdr:colOff>
      <xdr:row>102</xdr:row>
      <xdr:rowOff>71721</xdr:rowOff>
    </xdr:from>
    <xdr:to>
      <xdr:col>5</xdr:col>
      <xdr:colOff>10458</xdr:colOff>
      <xdr:row>105</xdr:row>
      <xdr:rowOff>67237</xdr:rowOff>
    </xdr:to>
    <xdr:sp macro="" textlink="">
      <xdr:nvSpPr>
        <xdr:cNvPr id="84" name="Rectangle 83">
          <a:extLst>
            <a:ext uri="{FF2B5EF4-FFF2-40B4-BE49-F238E27FC236}">
              <a16:creationId xmlns:a16="http://schemas.microsoft.com/office/drawing/2014/main" id="{00000000-0008-0000-0100-000054000000}"/>
            </a:ext>
          </a:extLst>
        </xdr:cNvPr>
        <xdr:cNvSpPr/>
      </xdr:nvSpPr>
      <xdr:spPr>
        <a:xfrm>
          <a:off x="1307353" y="17657486"/>
          <a:ext cx="2640105" cy="5333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113551</xdr:colOff>
      <xdr:row>100</xdr:row>
      <xdr:rowOff>70223</xdr:rowOff>
    </xdr:from>
    <xdr:to>
      <xdr:col>5</xdr:col>
      <xdr:colOff>688785</xdr:colOff>
      <xdr:row>100</xdr:row>
      <xdr:rowOff>70224</xdr:rowOff>
    </xdr:to>
    <xdr:cxnSp macro="">
      <xdr:nvCxnSpPr>
        <xdr:cNvPr id="87" name="Straight Arrow Connector 11">
          <a:extLst>
            <a:ext uri="{FF2B5EF4-FFF2-40B4-BE49-F238E27FC236}">
              <a16:creationId xmlns:a16="http://schemas.microsoft.com/office/drawing/2014/main" id="{00000000-0008-0000-0100-000057000000}"/>
            </a:ext>
          </a:extLst>
        </xdr:cNvPr>
        <xdr:cNvCxnSpPr/>
      </xdr:nvCxnSpPr>
      <xdr:spPr>
        <a:xfrm flipH="1" flipV="1">
          <a:off x="3923551" y="16042341"/>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109068</xdr:colOff>
      <xdr:row>107</xdr:row>
      <xdr:rowOff>118036</xdr:rowOff>
    </xdr:from>
    <xdr:to>
      <xdr:col>5</xdr:col>
      <xdr:colOff>684302</xdr:colOff>
      <xdr:row>107</xdr:row>
      <xdr:rowOff>118037</xdr:rowOff>
    </xdr:to>
    <xdr:cxnSp macro="">
      <xdr:nvCxnSpPr>
        <xdr:cNvPr id="90" name="Straight Arrow Connector 11">
          <a:extLst>
            <a:ext uri="{FF2B5EF4-FFF2-40B4-BE49-F238E27FC236}">
              <a16:creationId xmlns:a16="http://schemas.microsoft.com/office/drawing/2014/main" id="{00000000-0008-0000-0100-00005A000000}"/>
            </a:ext>
          </a:extLst>
        </xdr:cNvPr>
        <xdr:cNvCxnSpPr/>
      </xdr:nvCxnSpPr>
      <xdr:spPr>
        <a:xfrm flipH="1" flipV="1">
          <a:off x="3919068" y="1734521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77686</xdr:colOff>
      <xdr:row>111</xdr:row>
      <xdr:rowOff>92636</xdr:rowOff>
    </xdr:from>
    <xdr:to>
      <xdr:col>6</xdr:col>
      <xdr:colOff>174804</xdr:colOff>
      <xdr:row>123</xdr:row>
      <xdr:rowOff>173107</xdr:rowOff>
    </xdr:to>
    <xdr:sp macro="" textlink="">
      <xdr:nvSpPr>
        <xdr:cNvPr id="97" name="Parenthèse fermante 96">
          <a:extLst>
            <a:ext uri="{FF2B5EF4-FFF2-40B4-BE49-F238E27FC236}">
              <a16:creationId xmlns:a16="http://schemas.microsoft.com/office/drawing/2014/main" id="{00000000-0008-0000-0100-000061000000}"/>
            </a:ext>
          </a:extLst>
        </xdr:cNvPr>
        <xdr:cNvSpPr/>
      </xdr:nvSpPr>
      <xdr:spPr>
        <a:xfrm>
          <a:off x="4649686" y="18036989"/>
          <a:ext cx="97118" cy="2232000"/>
        </a:xfrm>
        <a:prstGeom prst="rightBracket">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xdr:col>
      <xdr:colOff>224114</xdr:colOff>
      <xdr:row>116</xdr:row>
      <xdr:rowOff>97117</xdr:rowOff>
    </xdr:from>
    <xdr:to>
      <xdr:col>6</xdr:col>
      <xdr:colOff>692114</xdr:colOff>
      <xdr:row>116</xdr:row>
      <xdr:rowOff>97118</xdr:rowOff>
    </xdr:to>
    <xdr:cxnSp macro="">
      <xdr:nvCxnSpPr>
        <xdr:cNvPr id="98" name="Straight Arrow Connector 11">
          <a:extLst>
            <a:ext uri="{FF2B5EF4-FFF2-40B4-BE49-F238E27FC236}">
              <a16:creationId xmlns:a16="http://schemas.microsoft.com/office/drawing/2014/main" id="{00000000-0008-0000-0100-000062000000}"/>
            </a:ext>
          </a:extLst>
        </xdr:cNvPr>
        <xdr:cNvCxnSpPr/>
      </xdr:nvCxnSpPr>
      <xdr:spPr>
        <a:xfrm flipH="1" flipV="1">
          <a:off x="4796114" y="18937941"/>
          <a:ext cx="468000"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594658</xdr:colOff>
      <xdr:row>17</xdr:row>
      <xdr:rowOff>68564</xdr:rowOff>
    </xdr:from>
    <xdr:to>
      <xdr:col>19</xdr:col>
      <xdr:colOff>0</xdr:colOff>
      <xdr:row>18</xdr:row>
      <xdr:rowOff>105833</xdr:rowOff>
    </xdr:to>
    <xdr:sp macro="" textlink="">
      <xdr:nvSpPr>
        <xdr:cNvPr id="99" name="Flèche : pentagone 98">
          <a:hlinkClick xmlns:r="http://schemas.openxmlformats.org/officeDocument/2006/relationships" r:id="rId12"/>
          <a:extLst>
            <a:ext uri="{FF2B5EF4-FFF2-40B4-BE49-F238E27FC236}">
              <a16:creationId xmlns:a16="http://schemas.microsoft.com/office/drawing/2014/main" id="{00000000-0008-0000-0100-000063000000}"/>
            </a:ext>
          </a:extLst>
        </xdr:cNvPr>
        <xdr:cNvSpPr/>
      </xdr:nvSpPr>
      <xdr:spPr>
        <a:xfrm>
          <a:off x="12913658" y="3116564"/>
          <a:ext cx="1691342"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Fiche Panne</a:t>
          </a:r>
        </a:p>
      </xdr:txBody>
    </xdr:sp>
    <xdr:clientData/>
  </xdr:twoCellAnchor>
  <xdr:twoCellAnchor>
    <xdr:from>
      <xdr:col>16</xdr:col>
      <xdr:colOff>594658</xdr:colOff>
      <xdr:row>10</xdr:row>
      <xdr:rowOff>13024</xdr:rowOff>
    </xdr:from>
    <xdr:to>
      <xdr:col>19</xdr:col>
      <xdr:colOff>0</xdr:colOff>
      <xdr:row>11</xdr:row>
      <xdr:rowOff>50293</xdr:rowOff>
    </xdr:to>
    <xdr:sp macro="" textlink="">
      <xdr:nvSpPr>
        <xdr:cNvPr id="100" name="Flèche : pentagone 99">
          <a:hlinkClick xmlns:r="http://schemas.openxmlformats.org/officeDocument/2006/relationships" r:id="rId13"/>
          <a:extLst>
            <a:ext uri="{FF2B5EF4-FFF2-40B4-BE49-F238E27FC236}">
              <a16:creationId xmlns:a16="http://schemas.microsoft.com/office/drawing/2014/main" id="{00000000-0008-0000-0100-000064000000}"/>
            </a:ext>
          </a:extLst>
        </xdr:cNvPr>
        <xdr:cNvSpPr/>
      </xdr:nvSpPr>
      <xdr:spPr>
        <a:xfrm>
          <a:off x="12913658" y="1805965"/>
          <a:ext cx="1691342"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Schéma Fonctionnel</a:t>
          </a:r>
        </a:p>
      </xdr:txBody>
    </xdr:sp>
    <xdr:clientData/>
  </xdr:twoCellAnchor>
  <xdr:twoCellAnchor>
    <xdr:from>
      <xdr:col>16</xdr:col>
      <xdr:colOff>594658</xdr:colOff>
      <xdr:row>11</xdr:row>
      <xdr:rowOff>93622</xdr:rowOff>
    </xdr:from>
    <xdr:to>
      <xdr:col>19</xdr:col>
      <xdr:colOff>0</xdr:colOff>
      <xdr:row>12</xdr:row>
      <xdr:rowOff>130891</xdr:rowOff>
    </xdr:to>
    <xdr:sp macro="" textlink="">
      <xdr:nvSpPr>
        <xdr:cNvPr id="101" name="Flèche : pentagone 100">
          <a:hlinkClick xmlns:r="http://schemas.openxmlformats.org/officeDocument/2006/relationships" r:id="rId14"/>
          <a:extLst>
            <a:ext uri="{FF2B5EF4-FFF2-40B4-BE49-F238E27FC236}">
              <a16:creationId xmlns:a16="http://schemas.microsoft.com/office/drawing/2014/main" id="{00000000-0008-0000-0100-000065000000}"/>
            </a:ext>
          </a:extLst>
        </xdr:cNvPr>
        <xdr:cNvSpPr/>
      </xdr:nvSpPr>
      <xdr:spPr>
        <a:xfrm>
          <a:off x="12913658" y="2065857"/>
          <a:ext cx="1691342"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Pannes</a:t>
          </a:r>
          <a:r>
            <a:rPr lang="fr-FR" sz="1000" b="1" baseline="0">
              <a:solidFill>
                <a:schemeClr val="bg1"/>
              </a:solidFill>
            </a:rPr>
            <a:t> et Réparations</a:t>
          </a:r>
          <a:endParaRPr lang="fr-FR" sz="1000" b="1">
            <a:solidFill>
              <a:schemeClr val="bg1"/>
            </a:solidFill>
          </a:endParaRPr>
        </a:p>
      </xdr:txBody>
    </xdr:sp>
    <xdr:clientData/>
  </xdr:twoCellAnchor>
  <xdr:twoCellAnchor>
    <xdr:from>
      <xdr:col>16</xdr:col>
      <xdr:colOff>594658</xdr:colOff>
      <xdr:row>12</xdr:row>
      <xdr:rowOff>174222</xdr:rowOff>
    </xdr:from>
    <xdr:to>
      <xdr:col>19</xdr:col>
      <xdr:colOff>0</xdr:colOff>
      <xdr:row>14</xdr:row>
      <xdr:rowOff>35102</xdr:rowOff>
    </xdr:to>
    <xdr:sp macro="" textlink="">
      <xdr:nvSpPr>
        <xdr:cNvPr id="102" name="Flèche : pentagone 101">
          <a:hlinkClick xmlns:r="http://schemas.openxmlformats.org/officeDocument/2006/relationships" r:id="rId15"/>
          <a:extLst>
            <a:ext uri="{FF2B5EF4-FFF2-40B4-BE49-F238E27FC236}">
              <a16:creationId xmlns:a16="http://schemas.microsoft.com/office/drawing/2014/main" id="{00000000-0008-0000-0100-000066000000}"/>
            </a:ext>
          </a:extLst>
        </xdr:cNvPr>
        <xdr:cNvSpPr/>
      </xdr:nvSpPr>
      <xdr:spPr>
        <a:xfrm>
          <a:off x="12913658" y="2325751"/>
          <a:ext cx="1691342" cy="219469"/>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Suivi</a:t>
          </a:r>
          <a:r>
            <a:rPr lang="fr-FR" sz="1000" b="1" baseline="0">
              <a:solidFill>
                <a:schemeClr val="bg1"/>
              </a:solidFill>
            </a:rPr>
            <a:t> Inventaire</a:t>
          </a:r>
          <a:endParaRPr lang="fr-FR" sz="1000" b="1">
            <a:solidFill>
              <a:schemeClr val="bg1"/>
            </a:solidFill>
          </a:endParaRPr>
        </a:p>
      </xdr:txBody>
    </xdr:sp>
    <xdr:clientData/>
  </xdr:twoCellAnchor>
  <xdr:twoCellAnchor>
    <xdr:from>
      <xdr:col>16</xdr:col>
      <xdr:colOff>594658</xdr:colOff>
      <xdr:row>14</xdr:row>
      <xdr:rowOff>78432</xdr:rowOff>
    </xdr:from>
    <xdr:to>
      <xdr:col>19</xdr:col>
      <xdr:colOff>0</xdr:colOff>
      <xdr:row>15</xdr:row>
      <xdr:rowOff>115702</xdr:rowOff>
    </xdr:to>
    <xdr:sp macro="" textlink="">
      <xdr:nvSpPr>
        <xdr:cNvPr id="103" name="Flèche : pentagone 102">
          <a:hlinkClick xmlns:r="http://schemas.openxmlformats.org/officeDocument/2006/relationships" r:id="rId16"/>
          <a:extLst>
            <a:ext uri="{FF2B5EF4-FFF2-40B4-BE49-F238E27FC236}">
              <a16:creationId xmlns:a16="http://schemas.microsoft.com/office/drawing/2014/main" id="{00000000-0008-0000-0100-000067000000}"/>
            </a:ext>
          </a:extLst>
        </xdr:cNvPr>
        <xdr:cNvSpPr/>
      </xdr:nvSpPr>
      <xdr:spPr>
        <a:xfrm>
          <a:off x="12913658" y="2588550"/>
          <a:ext cx="1691342" cy="216564"/>
        </a:xfrm>
        <a:prstGeom prst="homePlat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Planificateur Maintenance</a:t>
          </a:r>
        </a:p>
      </xdr:txBody>
    </xdr:sp>
    <xdr:clientData/>
  </xdr:twoCellAnchor>
  <xdr:twoCellAnchor>
    <xdr:from>
      <xdr:col>16</xdr:col>
      <xdr:colOff>594658</xdr:colOff>
      <xdr:row>15</xdr:row>
      <xdr:rowOff>159032</xdr:rowOff>
    </xdr:from>
    <xdr:to>
      <xdr:col>19</xdr:col>
      <xdr:colOff>0</xdr:colOff>
      <xdr:row>17</xdr:row>
      <xdr:rowOff>20742</xdr:rowOff>
    </xdr:to>
    <xdr:sp macro="" textlink="">
      <xdr:nvSpPr>
        <xdr:cNvPr id="104" name="Flèche : pentagone 103">
          <a:hlinkClick xmlns:r="http://schemas.openxmlformats.org/officeDocument/2006/relationships" r:id="rId17"/>
          <a:extLst>
            <a:ext uri="{FF2B5EF4-FFF2-40B4-BE49-F238E27FC236}">
              <a16:creationId xmlns:a16="http://schemas.microsoft.com/office/drawing/2014/main" id="{00000000-0008-0000-0100-000068000000}"/>
            </a:ext>
          </a:extLst>
        </xdr:cNvPr>
        <xdr:cNvSpPr/>
      </xdr:nvSpPr>
      <xdr:spPr>
        <a:xfrm>
          <a:off x="12913658" y="2848444"/>
          <a:ext cx="1691342" cy="220298"/>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Fiche Recueil</a:t>
          </a:r>
        </a:p>
      </xdr:txBody>
    </xdr:sp>
    <xdr:clientData/>
  </xdr:twoCellAnchor>
  <xdr:twoCellAnchor>
    <xdr:from>
      <xdr:col>14</xdr:col>
      <xdr:colOff>321236</xdr:colOff>
      <xdr:row>10</xdr:row>
      <xdr:rowOff>7054</xdr:rowOff>
    </xdr:from>
    <xdr:to>
      <xdr:col>16</xdr:col>
      <xdr:colOff>508001</xdr:colOff>
      <xdr:row>20</xdr:row>
      <xdr:rowOff>29883</xdr:rowOff>
    </xdr:to>
    <xdr:sp macro="" textlink="">
      <xdr:nvSpPr>
        <xdr:cNvPr id="105" name="Rectangle 104">
          <a:extLst>
            <a:ext uri="{FF2B5EF4-FFF2-40B4-BE49-F238E27FC236}">
              <a16:creationId xmlns:a16="http://schemas.microsoft.com/office/drawing/2014/main" id="{00000000-0008-0000-0100-000069000000}"/>
            </a:ext>
          </a:extLst>
        </xdr:cNvPr>
        <xdr:cNvSpPr/>
      </xdr:nvSpPr>
      <xdr:spPr>
        <a:xfrm>
          <a:off x="11116236" y="1799995"/>
          <a:ext cx="1710765" cy="181577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lumMod val="50000"/>
                </a:schemeClr>
              </a:solidFill>
            </a:rPr>
            <a:t>MENU DE NAVIGATION</a:t>
          </a:r>
        </a:p>
      </xdr:txBody>
    </xdr:sp>
    <xdr:clientData/>
  </xdr:twoCellAnchor>
  <xdr:twoCellAnchor>
    <xdr:from>
      <xdr:col>7</xdr:col>
      <xdr:colOff>74706</xdr:colOff>
      <xdr:row>130</xdr:row>
      <xdr:rowOff>74705</xdr:rowOff>
    </xdr:from>
    <xdr:to>
      <xdr:col>10</xdr:col>
      <xdr:colOff>522942</xdr:colOff>
      <xdr:row>134</xdr:row>
      <xdr:rowOff>74706</xdr:rowOff>
    </xdr:to>
    <xdr:sp macro="" textlink="">
      <xdr:nvSpPr>
        <xdr:cNvPr id="116" name="Rectangle 115">
          <a:extLst>
            <a:ext uri="{FF2B5EF4-FFF2-40B4-BE49-F238E27FC236}">
              <a16:creationId xmlns:a16="http://schemas.microsoft.com/office/drawing/2014/main" id="{00000000-0008-0000-0100-000074000000}"/>
            </a:ext>
          </a:extLst>
        </xdr:cNvPr>
        <xdr:cNvSpPr/>
      </xdr:nvSpPr>
      <xdr:spPr>
        <a:xfrm>
          <a:off x="5535706" y="22680705"/>
          <a:ext cx="2734236" cy="7620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77694</xdr:colOff>
      <xdr:row>134</xdr:row>
      <xdr:rowOff>100105</xdr:rowOff>
    </xdr:from>
    <xdr:to>
      <xdr:col>10</xdr:col>
      <xdr:colOff>627530</xdr:colOff>
      <xdr:row>136</xdr:row>
      <xdr:rowOff>119530</xdr:rowOff>
    </xdr:to>
    <xdr:sp macro="" textlink="">
      <xdr:nvSpPr>
        <xdr:cNvPr id="117" name="Rectangle 116">
          <a:extLst>
            <a:ext uri="{FF2B5EF4-FFF2-40B4-BE49-F238E27FC236}">
              <a16:creationId xmlns:a16="http://schemas.microsoft.com/office/drawing/2014/main" id="{00000000-0008-0000-0100-000075000000}"/>
            </a:ext>
          </a:extLst>
        </xdr:cNvPr>
        <xdr:cNvSpPr/>
      </xdr:nvSpPr>
      <xdr:spPr>
        <a:xfrm>
          <a:off x="5538694" y="23468105"/>
          <a:ext cx="2835836" cy="3780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626034</xdr:colOff>
      <xdr:row>132</xdr:row>
      <xdr:rowOff>73212</xdr:rowOff>
    </xdr:from>
    <xdr:to>
      <xdr:col>11</xdr:col>
      <xdr:colOff>672353</xdr:colOff>
      <xdr:row>136</xdr:row>
      <xdr:rowOff>119530</xdr:rowOff>
    </xdr:to>
    <xdr:sp macro="" textlink="">
      <xdr:nvSpPr>
        <xdr:cNvPr id="118" name="Rectangle 117">
          <a:extLst>
            <a:ext uri="{FF2B5EF4-FFF2-40B4-BE49-F238E27FC236}">
              <a16:creationId xmlns:a16="http://schemas.microsoft.com/office/drawing/2014/main" id="{00000000-0008-0000-0100-000076000000}"/>
            </a:ext>
          </a:extLst>
        </xdr:cNvPr>
        <xdr:cNvSpPr/>
      </xdr:nvSpPr>
      <xdr:spPr>
        <a:xfrm>
          <a:off x="8373034" y="23052741"/>
          <a:ext cx="808319" cy="7933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440765</xdr:colOff>
      <xdr:row>134</xdr:row>
      <xdr:rowOff>127004</xdr:rowOff>
    </xdr:from>
    <xdr:to>
      <xdr:col>7</xdr:col>
      <xdr:colOff>112059</xdr:colOff>
      <xdr:row>136</xdr:row>
      <xdr:rowOff>52298</xdr:rowOff>
    </xdr:to>
    <xdr:sp macro="" textlink="">
      <xdr:nvSpPr>
        <xdr:cNvPr id="119" name="ZoneTexte 118">
          <a:extLst>
            <a:ext uri="{FF2B5EF4-FFF2-40B4-BE49-F238E27FC236}">
              <a16:creationId xmlns:a16="http://schemas.microsoft.com/office/drawing/2014/main" id="{00000000-0008-0000-0100-000077000000}"/>
            </a:ext>
          </a:extLst>
        </xdr:cNvPr>
        <xdr:cNvSpPr txBox="1"/>
      </xdr:nvSpPr>
      <xdr:spPr>
        <a:xfrm>
          <a:off x="5139765" y="23495004"/>
          <a:ext cx="433294" cy="283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rPr>
            <a:t>(1)</a:t>
          </a:r>
        </a:p>
      </xdr:txBody>
    </xdr:sp>
    <xdr:clientData/>
  </xdr:twoCellAnchor>
  <xdr:twoCellAnchor>
    <xdr:from>
      <xdr:col>12</xdr:col>
      <xdr:colOff>2988</xdr:colOff>
      <xdr:row>133</xdr:row>
      <xdr:rowOff>115051</xdr:rowOff>
    </xdr:from>
    <xdr:to>
      <xdr:col>12</xdr:col>
      <xdr:colOff>436282</xdr:colOff>
      <xdr:row>135</xdr:row>
      <xdr:rowOff>25404</xdr:rowOff>
    </xdr:to>
    <xdr:sp macro="" textlink="">
      <xdr:nvSpPr>
        <xdr:cNvPr id="120" name="ZoneTexte 119">
          <a:extLst>
            <a:ext uri="{FF2B5EF4-FFF2-40B4-BE49-F238E27FC236}">
              <a16:creationId xmlns:a16="http://schemas.microsoft.com/office/drawing/2014/main" id="{00000000-0008-0000-0100-000078000000}"/>
            </a:ext>
          </a:extLst>
        </xdr:cNvPr>
        <xdr:cNvSpPr txBox="1"/>
      </xdr:nvSpPr>
      <xdr:spPr>
        <a:xfrm>
          <a:off x="9273988" y="23288816"/>
          <a:ext cx="433294" cy="283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rPr>
            <a:t>(2)</a:t>
          </a:r>
        </a:p>
      </xdr:txBody>
    </xdr:sp>
    <xdr:clientData/>
  </xdr:twoCellAnchor>
  <xdr:twoCellAnchor>
    <xdr:from>
      <xdr:col>6</xdr:col>
      <xdr:colOff>433294</xdr:colOff>
      <xdr:row>131</xdr:row>
      <xdr:rowOff>134474</xdr:rowOff>
    </xdr:from>
    <xdr:to>
      <xdr:col>7</xdr:col>
      <xdr:colOff>104588</xdr:colOff>
      <xdr:row>133</xdr:row>
      <xdr:rowOff>29885</xdr:rowOff>
    </xdr:to>
    <xdr:sp macro="" textlink="">
      <xdr:nvSpPr>
        <xdr:cNvPr id="121" name="ZoneTexte 120">
          <a:extLst>
            <a:ext uri="{FF2B5EF4-FFF2-40B4-BE49-F238E27FC236}">
              <a16:creationId xmlns:a16="http://schemas.microsoft.com/office/drawing/2014/main" id="{00000000-0008-0000-0100-000079000000}"/>
            </a:ext>
          </a:extLst>
        </xdr:cNvPr>
        <xdr:cNvSpPr txBox="1"/>
      </xdr:nvSpPr>
      <xdr:spPr>
        <a:xfrm>
          <a:off x="5132294" y="21664709"/>
          <a:ext cx="433294" cy="283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rPr>
            <a:t>(3)</a:t>
          </a:r>
        </a:p>
      </xdr:txBody>
    </xdr:sp>
    <xdr:clientData/>
  </xdr:twoCellAnchor>
  <xdr:twoCellAnchor>
    <xdr:from>
      <xdr:col>2</xdr:col>
      <xdr:colOff>52294</xdr:colOff>
      <xdr:row>9</xdr:row>
      <xdr:rowOff>149412</xdr:rowOff>
    </xdr:from>
    <xdr:to>
      <xdr:col>4</xdr:col>
      <xdr:colOff>403412</xdr:colOff>
      <xdr:row>16</xdr:row>
      <xdr:rowOff>0</xdr:rowOff>
    </xdr:to>
    <xdr:sp macro="" textlink="">
      <xdr:nvSpPr>
        <xdr:cNvPr id="130" name="Rectangle 129">
          <a:extLst>
            <a:ext uri="{FF2B5EF4-FFF2-40B4-BE49-F238E27FC236}">
              <a16:creationId xmlns:a16="http://schemas.microsoft.com/office/drawing/2014/main" id="{00000000-0008-0000-0100-000082000000}"/>
            </a:ext>
          </a:extLst>
        </xdr:cNvPr>
        <xdr:cNvSpPr/>
      </xdr:nvSpPr>
      <xdr:spPr>
        <a:xfrm>
          <a:off x="1576294" y="1763059"/>
          <a:ext cx="2002118" cy="11056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89647</xdr:colOff>
      <xdr:row>12</xdr:row>
      <xdr:rowOff>29883</xdr:rowOff>
    </xdr:from>
    <xdr:to>
      <xdr:col>5</xdr:col>
      <xdr:colOff>664881</xdr:colOff>
      <xdr:row>12</xdr:row>
      <xdr:rowOff>29884</xdr:rowOff>
    </xdr:to>
    <xdr:cxnSp macro="">
      <xdr:nvCxnSpPr>
        <xdr:cNvPr id="131" name="Straight Arrow Connector 11">
          <a:extLst>
            <a:ext uri="{FF2B5EF4-FFF2-40B4-BE49-F238E27FC236}">
              <a16:creationId xmlns:a16="http://schemas.microsoft.com/office/drawing/2014/main" id="{00000000-0008-0000-0100-000083000000}"/>
            </a:ext>
          </a:extLst>
        </xdr:cNvPr>
        <xdr:cNvCxnSpPr/>
      </xdr:nvCxnSpPr>
      <xdr:spPr>
        <a:xfrm flipH="1" flipV="1">
          <a:off x="4026647" y="218141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508000</xdr:colOff>
      <xdr:row>11</xdr:row>
      <xdr:rowOff>15229</xdr:rowOff>
    </xdr:from>
    <xdr:to>
      <xdr:col>13</xdr:col>
      <xdr:colOff>151005</xdr:colOff>
      <xdr:row>12</xdr:row>
      <xdr:rowOff>23671</xdr:rowOff>
    </xdr:to>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8"/>
        <a:stretch>
          <a:fillRect/>
        </a:stretch>
      </xdr:blipFill>
      <xdr:spPr>
        <a:xfrm>
          <a:off x="9017000" y="1987464"/>
          <a:ext cx="1167005" cy="187736"/>
        </a:xfrm>
        <a:prstGeom prst="rect">
          <a:avLst/>
        </a:prstGeom>
      </xdr:spPr>
    </xdr:pic>
    <xdr:clientData/>
  </xdr:twoCellAnchor>
  <xdr:twoCellAnchor editAs="oneCell">
    <xdr:from>
      <xdr:col>12</xdr:col>
      <xdr:colOff>89648</xdr:colOff>
      <xdr:row>11</xdr:row>
      <xdr:rowOff>104585</xdr:rowOff>
    </xdr:from>
    <xdr:to>
      <xdr:col>12</xdr:col>
      <xdr:colOff>395942</xdr:colOff>
      <xdr:row>13</xdr:row>
      <xdr:rowOff>52290</xdr:rowOff>
    </xdr:to>
    <xdr:pic>
      <xdr:nvPicPr>
        <xdr:cNvPr id="17" name="Graphique 16" descr="Index pointant vers la droite">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rot="16200000">
          <a:off x="9360648" y="2076820"/>
          <a:ext cx="306294" cy="306294"/>
        </a:xfrm>
        <a:prstGeom prst="rect">
          <a:avLst/>
        </a:prstGeom>
      </xdr:spPr>
    </xdr:pic>
    <xdr:clientData/>
  </xdr:twoCellAnchor>
  <xdr:twoCellAnchor editAs="oneCell">
    <xdr:from>
      <xdr:col>3</xdr:col>
      <xdr:colOff>268943</xdr:colOff>
      <xdr:row>141</xdr:row>
      <xdr:rowOff>171823</xdr:rowOff>
    </xdr:from>
    <xdr:to>
      <xdr:col>4</xdr:col>
      <xdr:colOff>584877</xdr:colOff>
      <xdr:row>150</xdr:row>
      <xdr:rowOff>52294</xdr:rowOff>
    </xdr:to>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1"/>
        <a:stretch>
          <a:fillRect/>
        </a:stretch>
      </xdr:blipFill>
      <xdr:spPr>
        <a:xfrm>
          <a:off x="2554943" y="24794882"/>
          <a:ext cx="1204934" cy="1494118"/>
        </a:xfrm>
        <a:prstGeom prst="rect">
          <a:avLst/>
        </a:prstGeom>
      </xdr:spPr>
    </xdr:pic>
    <xdr:clientData/>
  </xdr:twoCellAnchor>
  <xdr:twoCellAnchor>
    <xdr:from>
      <xdr:col>5</xdr:col>
      <xdr:colOff>82176</xdr:colOff>
      <xdr:row>142</xdr:row>
      <xdr:rowOff>156883</xdr:rowOff>
    </xdr:from>
    <xdr:to>
      <xdr:col>5</xdr:col>
      <xdr:colOff>657410</xdr:colOff>
      <xdr:row>142</xdr:row>
      <xdr:rowOff>156884</xdr:rowOff>
    </xdr:to>
    <xdr:cxnSp macro="">
      <xdr:nvCxnSpPr>
        <xdr:cNvPr id="132" name="Straight Arrow Connector 11">
          <a:extLst>
            <a:ext uri="{FF2B5EF4-FFF2-40B4-BE49-F238E27FC236}">
              <a16:creationId xmlns:a16="http://schemas.microsoft.com/office/drawing/2014/main" id="{00000000-0008-0000-0100-000084000000}"/>
            </a:ext>
          </a:extLst>
        </xdr:cNvPr>
        <xdr:cNvCxnSpPr/>
      </xdr:nvCxnSpPr>
      <xdr:spPr>
        <a:xfrm flipH="1" flipV="1">
          <a:off x="4019176" y="24959236"/>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29080</xdr:colOff>
      <xdr:row>160</xdr:row>
      <xdr:rowOff>156882</xdr:rowOff>
    </xdr:from>
    <xdr:ext cx="1180331" cy="1570652"/>
    <xdr:pic>
      <xdr:nvPicPr>
        <xdr:cNvPr id="141" name="Imag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2"/>
        <a:stretch>
          <a:fillRect/>
        </a:stretch>
      </xdr:blipFill>
      <xdr:spPr>
        <a:xfrm>
          <a:off x="4728080" y="28186529"/>
          <a:ext cx="1180331" cy="1570652"/>
        </a:xfrm>
        <a:prstGeom prst="rect">
          <a:avLst/>
        </a:prstGeom>
      </xdr:spPr>
    </xdr:pic>
    <xdr:clientData/>
  </xdr:oneCellAnchor>
  <xdr:twoCellAnchor>
    <xdr:from>
      <xdr:col>5</xdr:col>
      <xdr:colOff>518458</xdr:colOff>
      <xdr:row>162</xdr:row>
      <xdr:rowOff>85166</xdr:rowOff>
    </xdr:from>
    <xdr:to>
      <xdr:col>6</xdr:col>
      <xdr:colOff>29882</xdr:colOff>
      <xdr:row>163</xdr:row>
      <xdr:rowOff>149412</xdr:rowOff>
    </xdr:to>
    <xdr:cxnSp macro="">
      <xdr:nvCxnSpPr>
        <xdr:cNvPr id="142" name="Straight Arrow Connector 11">
          <a:extLst>
            <a:ext uri="{FF2B5EF4-FFF2-40B4-BE49-F238E27FC236}">
              <a16:creationId xmlns:a16="http://schemas.microsoft.com/office/drawing/2014/main" id="{00000000-0008-0000-0100-00008E000000}"/>
            </a:ext>
          </a:extLst>
        </xdr:cNvPr>
        <xdr:cNvCxnSpPr/>
      </xdr:nvCxnSpPr>
      <xdr:spPr>
        <a:xfrm flipH="1" flipV="1">
          <a:off x="5217458" y="28473401"/>
          <a:ext cx="273424" cy="24354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22400</xdr:colOff>
      <xdr:row>160</xdr:row>
      <xdr:rowOff>171823</xdr:rowOff>
    </xdr:from>
    <xdr:to>
      <xdr:col>4</xdr:col>
      <xdr:colOff>119519</xdr:colOff>
      <xdr:row>168</xdr:row>
      <xdr:rowOff>47811</xdr:rowOff>
    </xdr:to>
    <xdr:grpSp>
      <xdr:nvGrpSpPr>
        <xdr:cNvPr id="31" name="Groupe 30">
          <a:extLst>
            <a:ext uri="{FF2B5EF4-FFF2-40B4-BE49-F238E27FC236}">
              <a16:creationId xmlns:a16="http://schemas.microsoft.com/office/drawing/2014/main" id="{00000000-0008-0000-0100-00001F000000}"/>
            </a:ext>
          </a:extLst>
        </xdr:cNvPr>
        <xdr:cNvGrpSpPr/>
      </xdr:nvGrpSpPr>
      <xdr:grpSpPr>
        <a:xfrm>
          <a:off x="22400" y="28510966"/>
          <a:ext cx="3235833" cy="1327416"/>
          <a:chOff x="261469" y="28201470"/>
          <a:chExt cx="3272119" cy="1310341"/>
        </a:xfrm>
      </xdr:grpSpPr>
      <xdr:grpSp>
        <xdr:nvGrpSpPr>
          <xdr:cNvPr id="23" name="Groupe 22">
            <a:extLst>
              <a:ext uri="{FF2B5EF4-FFF2-40B4-BE49-F238E27FC236}">
                <a16:creationId xmlns:a16="http://schemas.microsoft.com/office/drawing/2014/main" id="{00000000-0008-0000-0100-000017000000}"/>
              </a:ext>
            </a:extLst>
          </xdr:cNvPr>
          <xdr:cNvGrpSpPr/>
        </xdr:nvGrpSpPr>
        <xdr:grpSpPr>
          <a:xfrm>
            <a:off x="261469" y="28201470"/>
            <a:ext cx="1426883" cy="1180354"/>
            <a:chOff x="3899646" y="27783117"/>
            <a:chExt cx="4512236" cy="3985454"/>
          </a:xfrm>
        </xdr:grpSpPr>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3"/>
            <a:stretch>
              <a:fillRect/>
            </a:stretch>
          </xdr:blipFill>
          <xdr:spPr>
            <a:xfrm>
              <a:off x="3929529" y="27940000"/>
              <a:ext cx="4323809" cy="3828571"/>
            </a:xfrm>
            <a:prstGeom prst="rect">
              <a:avLst/>
            </a:prstGeom>
          </xdr:spPr>
        </xdr:pic>
        <xdr:sp macro="" textlink="">
          <xdr:nvSpPr>
            <xdr:cNvPr id="22" name="Rectangle 21">
              <a:extLst>
                <a:ext uri="{FF2B5EF4-FFF2-40B4-BE49-F238E27FC236}">
                  <a16:creationId xmlns:a16="http://schemas.microsoft.com/office/drawing/2014/main" id="{00000000-0008-0000-0100-000016000000}"/>
                </a:ext>
              </a:extLst>
            </xdr:cNvPr>
            <xdr:cNvSpPr/>
          </xdr:nvSpPr>
          <xdr:spPr>
            <a:xfrm>
              <a:off x="3899646" y="27783117"/>
              <a:ext cx="1098177" cy="354853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3" name="Rectangle 132">
              <a:extLst>
                <a:ext uri="{FF2B5EF4-FFF2-40B4-BE49-F238E27FC236}">
                  <a16:creationId xmlns:a16="http://schemas.microsoft.com/office/drawing/2014/main" id="{00000000-0008-0000-0100-000085000000}"/>
                </a:ext>
              </a:extLst>
            </xdr:cNvPr>
            <xdr:cNvSpPr/>
          </xdr:nvSpPr>
          <xdr:spPr>
            <a:xfrm>
              <a:off x="8160869" y="27875752"/>
              <a:ext cx="251013" cy="354853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26" name="Groupe 25">
            <a:extLst>
              <a:ext uri="{FF2B5EF4-FFF2-40B4-BE49-F238E27FC236}">
                <a16:creationId xmlns:a16="http://schemas.microsoft.com/office/drawing/2014/main" id="{00000000-0008-0000-0100-00001A000000}"/>
              </a:ext>
            </a:extLst>
          </xdr:cNvPr>
          <xdr:cNvGrpSpPr/>
        </xdr:nvGrpSpPr>
        <xdr:grpSpPr>
          <a:xfrm>
            <a:off x="1695826" y="28271694"/>
            <a:ext cx="1837762" cy="1199777"/>
            <a:chOff x="5102412" y="28189518"/>
            <a:chExt cx="3727823" cy="2492188"/>
          </a:xfrm>
        </xdr:grpSpPr>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4"/>
            <a:stretch>
              <a:fillRect/>
            </a:stretch>
          </xdr:blipFill>
          <xdr:spPr>
            <a:xfrm>
              <a:off x="5296646" y="28311866"/>
              <a:ext cx="3265291" cy="2210080"/>
            </a:xfrm>
            <a:prstGeom prst="rect">
              <a:avLst/>
            </a:prstGeom>
          </xdr:spPr>
        </xdr:pic>
        <xdr:sp macro="" textlink="">
          <xdr:nvSpPr>
            <xdr:cNvPr id="25" name="Rectangle 24">
              <a:extLst>
                <a:ext uri="{FF2B5EF4-FFF2-40B4-BE49-F238E27FC236}">
                  <a16:creationId xmlns:a16="http://schemas.microsoft.com/office/drawing/2014/main" id="{00000000-0008-0000-0100-000019000000}"/>
                </a:ext>
              </a:extLst>
            </xdr:cNvPr>
            <xdr:cNvSpPr/>
          </xdr:nvSpPr>
          <xdr:spPr>
            <a:xfrm>
              <a:off x="5192059" y="30330588"/>
              <a:ext cx="679823" cy="35111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5" name="Rectangle 134">
              <a:extLst>
                <a:ext uri="{FF2B5EF4-FFF2-40B4-BE49-F238E27FC236}">
                  <a16:creationId xmlns:a16="http://schemas.microsoft.com/office/drawing/2014/main" id="{00000000-0008-0000-0100-000087000000}"/>
                </a:ext>
              </a:extLst>
            </xdr:cNvPr>
            <xdr:cNvSpPr/>
          </xdr:nvSpPr>
          <xdr:spPr>
            <a:xfrm>
              <a:off x="5102412" y="28189518"/>
              <a:ext cx="227106" cy="211865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6" name="Rectangle 135">
              <a:extLst>
                <a:ext uri="{FF2B5EF4-FFF2-40B4-BE49-F238E27FC236}">
                  <a16:creationId xmlns:a16="http://schemas.microsoft.com/office/drawing/2014/main" id="{00000000-0008-0000-0100-000088000000}"/>
                </a:ext>
              </a:extLst>
            </xdr:cNvPr>
            <xdr:cNvSpPr/>
          </xdr:nvSpPr>
          <xdr:spPr>
            <a:xfrm>
              <a:off x="8549341" y="28274683"/>
              <a:ext cx="227106" cy="211865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7" name="Rectangle 136">
              <a:extLst>
                <a:ext uri="{FF2B5EF4-FFF2-40B4-BE49-F238E27FC236}">
                  <a16:creationId xmlns:a16="http://schemas.microsoft.com/office/drawing/2014/main" id="{00000000-0008-0000-0100-000089000000}"/>
                </a:ext>
              </a:extLst>
            </xdr:cNvPr>
            <xdr:cNvSpPr/>
          </xdr:nvSpPr>
          <xdr:spPr>
            <a:xfrm>
              <a:off x="7406341" y="30323116"/>
              <a:ext cx="1423894" cy="25400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38" name="Graphique 137" descr="Index pointant vers la droite">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rot="16200000">
            <a:off x="2752165" y="29205517"/>
            <a:ext cx="306294" cy="306294"/>
          </a:xfrm>
          <a:prstGeom prst="rect">
            <a:avLst/>
          </a:prstGeom>
        </xdr:spPr>
      </xdr:pic>
      <xdr:sp macro="" textlink="">
        <xdr:nvSpPr>
          <xdr:cNvPr id="139" name="Rectangle 138">
            <a:extLst>
              <a:ext uri="{FF2B5EF4-FFF2-40B4-BE49-F238E27FC236}">
                <a16:creationId xmlns:a16="http://schemas.microsoft.com/office/drawing/2014/main" id="{00000000-0008-0000-0100-00008B000000}"/>
              </a:ext>
            </a:extLst>
          </xdr:cNvPr>
          <xdr:cNvSpPr/>
        </xdr:nvSpPr>
        <xdr:spPr>
          <a:xfrm>
            <a:off x="1740648" y="28492824"/>
            <a:ext cx="1695824" cy="22411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3" name="Rectangle 142">
            <a:extLst>
              <a:ext uri="{FF2B5EF4-FFF2-40B4-BE49-F238E27FC236}">
                <a16:creationId xmlns:a16="http://schemas.microsoft.com/office/drawing/2014/main" id="{00000000-0008-0000-0100-00008F000000}"/>
              </a:ext>
            </a:extLst>
          </xdr:cNvPr>
          <xdr:cNvSpPr/>
        </xdr:nvSpPr>
        <xdr:spPr>
          <a:xfrm>
            <a:off x="518460" y="29068059"/>
            <a:ext cx="1162422" cy="17182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34" name="Graphique 133" descr="Index pointant vers la droite">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rot="16200000">
            <a:off x="963706" y="29142765"/>
            <a:ext cx="306294" cy="306294"/>
          </a:xfrm>
          <a:prstGeom prst="rect">
            <a:avLst/>
          </a:prstGeom>
        </xdr:spPr>
      </xdr:pic>
    </xdr:grpSp>
    <xdr:clientData/>
  </xdr:twoCellAnchor>
  <xdr:twoCellAnchor editAs="oneCell">
    <xdr:from>
      <xdr:col>8</xdr:col>
      <xdr:colOff>746752</xdr:colOff>
      <xdr:row>161</xdr:row>
      <xdr:rowOff>59763</xdr:rowOff>
    </xdr:from>
    <xdr:to>
      <xdr:col>11</xdr:col>
      <xdr:colOff>95730</xdr:colOff>
      <xdr:row>164</xdr:row>
      <xdr:rowOff>164351</xdr:rowOff>
    </xdr:to>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5"/>
        <a:stretch>
          <a:fillRect/>
        </a:stretch>
      </xdr:blipFill>
      <xdr:spPr>
        <a:xfrm>
          <a:off x="6969752" y="28268704"/>
          <a:ext cx="1634978" cy="642471"/>
        </a:xfrm>
        <a:prstGeom prst="rect">
          <a:avLst/>
        </a:prstGeom>
      </xdr:spPr>
    </xdr:pic>
    <xdr:clientData/>
  </xdr:twoCellAnchor>
  <xdr:twoCellAnchor>
    <xdr:from>
      <xdr:col>11</xdr:col>
      <xdr:colOff>92635</xdr:colOff>
      <xdr:row>163</xdr:row>
      <xdr:rowOff>17929</xdr:rowOff>
    </xdr:from>
    <xdr:to>
      <xdr:col>11</xdr:col>
      <xdr:colOff>667869</xdr:colOff>
      <xdr:row>163</xdr:row>
      <xdr:rowOff>17930</xdr:rowOff>
    </xdr:to>
    <xdr:cxnSp macro="">
      <xdr:nvCxnSpPr>
        <xdr:cNvPr id="145" name="Straight Arrow Connector 11">
          <a:extLst>
            <a:ext uri="{FF2B5EF4-FFF2-40B4-BE49-F238E27FC236}">
              <a16:creationId xmlns:a16="http://schemas.microsoft.com/office/drawing/2014/main" id="{00000000-0008-0000-0100-000091000000}"/>
            </a:ext>
          </a:extLst>
        </xdr:cNvPr>
        <xdr:cNvCxnSpPr/>
      </xdr:nvCxnSpPr>
      <xdr:spPr>
        <a:xfrm flipH="1" flipV="1">
          <a:off x="8601635" y="28585458"/>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746752</xdr:colOff>
      <xdr:row>168</xdr:row>
      <xdr:rowOff>59763</xdr:rowOff>
    </xdr:from>
    <xdr:ext cx="1634978" cy="642471"/>
    <xdr:pic>
      <xdr:nvPicPr>
        <xdr:cNvPr id="148" name="Image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25"/>
        <a:stretch>
          <a:fillRect/>
        </a:stretch>
      </xdr:blipFill>
      <xdr:spPr>
        <a:xfrm>
          <a:off x="6969752" y="28268704"/>
          <a:ext cx="1634978" cy="642471"/>
        </a:xfrm>
        <a:prstGeom prst="rect">
          <a:avLst/>
        </a:prstGeom>
      </xdr:spPr>
    </xdr:pic>
    <xdr:clientData/>
  </xdr:oneCellAnchor>
  <xdr:twoCellAnchor>
    <xdr:from>
      <xdr:col>11</xdr:col>
      <xdr:colOff>100105</xdr:colOff>
      <xdr:row>169</xdr:row>
      <xdr:rowOff>77694</xdr:rowOff>
    </xdr:from>
    <xdr:to>
      <xdr:col>11</xdr:col>
      <xdr:colOff>675339</xdr:colOff>
      <xdr:row>169</xdr:row>
      <xdr:rowOff>77695</xdr:rowOff>
    </xdr:to>
    <xdr:cxnSp macro="">
      <xdr:nvCxnSpPr>
        <xdr:cNvPr id="149" name="Straight Arrow Connector 11">
          <a:extLst>
            <a:ext uri="{FF2B5EF4-FFF2-40B4-BE49-F238E27FC236}">
              <a16:creationId xmlns:a16="http://schemas.microsoft.com/office/drawing/2014/main" id="{00000000-0008-0000-0100-000095000000}"/>
            </a:ext>
          </a:extLst>
        </xdr:cNvPr>
        <xdr:cNvCxnSpPr/>
      </xdr:nvCxnSpPr>
      <xdr:spPr>
        <a:xfrm flipH="1" flipV="1">
          <a:off x="8609105" y="29720988"/>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724635</xdr:colOff>
      <xdr:row>168</xdr:row>
      <xdr:rowOff>156883</xdr:rowOff>
    </xdr:from>
    <xdr:to>
      <xdr:col>11</xdr:col>
      <xdr:colOff>97118</xdr:colOff>
      <xdr:row>169</xdr:row>
      <xdr:rowOff>171825</xdr:rowOff>
    </xdr:to>
    <xdr:sp macro="" textlink="">
      <xdr:nvSpPr>
        <xdr:cNvPr id="150" name="Rectangle 149">
          <a:extLst>
            <a:ext uri="{FF2B5EF4-FFF2-40B4-BE49-F238E27FC236}">
              <a16:creationId xmlns:a16="http://schemas.microsoft.com/office/drawing/2014/main" id="{00000000-0008-0000-0100-000096000000}"/>
            </a:ext>
          </a:extLst>
        </xdr:cNvPr>
        <xdr:cNvSpPr/>
      </xdr:nvSpPr>
      <xdr:spPr>
        <a:xfrm>
          <a:off x="6947635" y="29620883"/>
          <a:ext cx="1658483" cy="1942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727624</xdr:colOff>
      <xdr:row>162</xdr:row>
      <xdr:rowOff>100107</xdr:rowOff>
    </xdr:from>
    <xdr:to>
      <xdr:col>11</xdr:col>
      <xdr:colOff>100107</xdr:colOff>
      <xdr:row>163</xdr:row>
      <xdr:rowOff>115049</xdr:rowOff>
    </xdr:to>
    <xdr:sp macro="" textlink="">
      <xdr:nvSpPr>
        <xdr:cNvPr id="151" name="Rectangle 150">
          <a:extLst>
            <a:ext uri="{FF2B5EF4-FFF2-40B4-BE49-F238E27FC236}">
              <a16:creationId xmlns:a16="http://schemas.microsoft.com/office/drawing/2014/main" id="{00000000-0008-0000-0100-000097000000}"/>
            </a:ext>
          </a:extLst>
        </xdr:cNvPr>
        <xdr:cNvSpPr/>
      </xdr:nvSpPr>
      <xdr:spPr>
        <a:xfrm>
          <a:off x="6950624" y="28488342"/>
          <a:ext cx="1658483" cy="1942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440764</xdr:colOff>
      <xdr:row>172</xdr:row>
      <xdr:rowOff>171822</xdr:rowOff>
    </xdr:from>
    <xdr:to>
      <xdr:col>4</xdr:col>
      <xdr:colOff>642470</xdr:colOff>
      <xdr:row>175</xdr:row>
      <xdr:rowOff>112416</xdr:rowOff>
    </xdr:to>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6"/>
        <a:stretch>
          <a:fillRect/>
        </a:stretch>
      </xdr:blipFill>
      <xdr:spPr>
        <a:xfrm>
          <a:off x="1202764" y="30352998"/>
          <a:ext cx="2614706" cy="478477"/>
        </a:xfrm>
        <a:prstGeom prst="rect">
          <a:avLst/>
        </a:prstGeom>
      </xdr:spPr>
    </xdr:pic>
    <xdr:clientData/>
  </xdr:twoCellAnchor>
  <xdr:twoCellAnchor>
    <xdr:from>
      <xdr:col>5</xdr:col>
      <xdr:colOff>92636</xdr:colOff>
      <xdr:row>173</xdr:row>
      <xdr:rowOff>152400</xdr:rowOff>
    </xdr:from>
    <xdr:to>
      <xdr:col>5</xdr:col>
      <xdr:colOff>667870</xdr:colOff>
      <xdr:row>173</xdr:row>
      <xdr:rowOff>152401</xdr:rowOff>
    </xdr:to>
    <xdr:cxnSp macro="">
      <xdr:nvCxnSpPr>
        <xdr:cNvPr id="152" name="Straight Arrow Connector 11">
          <a:extLst>
            <a:ext uri="{FF2B5EF4-FFF2-40B4-BE49-F238E27FC236}">
              <a16:creationId xmlns:a16="http://schemas.microsoft.com/office/drawing/2014/main" id="{00000000-0008-0000-0100-000098000000}"/>
            </a:ext>
          </a:extLst>
        </xdr:cNvPr>
        <xdr:cNvCxnSpPr/>
      </xdr:nvCxnSpPr>
      <xdr:spPr>
        <a:xfrm flipH="1" flipV="1">
          <a:off x="4029636" y="30512871"/>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406387</xdr:colOff>
      <xdr:row>173</xdr:row>
      <xdr:rowOff>2988</xdr:rowOff>
    </xdr:from>
    <xdr:to>
      <xdr:col>4</xdr:col>
      <xdr:colOff>687294</xdr:colOff>
      <xdr:row>175</xdr:row>
      <xdr:rowOff>149411</xdr:rowOff>
    </xdr:to>
    <xdr:sp macro="" textlink="">
      <xdr:nvSpPr>
        <xdr:cNvPr id="153" name="Rectangle 152">
          <a:extLst>
            <a:ext uri="{FF2B5EF4-FFF2-40B4-BE49-F238E27FC236}">
              <a16:creationId xmlns:a16="http://schemas.microsoft.com/office/drawing/2014/main" id="{00000000-0008-0000-0100-000099000000}"/>
            </a:ext>
          </a:extLst>
        </xdr:cNvPr>
        <xdr:cNvSpPr/>
      </xdr:nvSpPr>
      <xdr:spPr>
        <a:xfrm>
          <a:off x="1168387" y="30363459"/>
          <a:ext cx="2693907" cy="50501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537883</xdr:colOff>
      <xdr:row>178</xdr:row>
      <xdr:rowOff>37353</xdr:rowOff>
    </xdr:from>
    <xdr:to>
      <xdr:col>4</xdr:col>
      <xdr:colOff>642471</xdr:colOff>
      <xdr:row>181</xdr:row>
      <xdr:rowOff>130181</xdr:rowOff>
    </xdr:to>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7"/>
        <a:stretch>
          <a:fillRect/>
        </a:stretch>
      </xdr:blipFill>
      <xdr:spPr>
        <a:xfrm>
          <a:off x="2061883" y="31294294"/>
          <a:ext cx="1755588" cy="630711"/>
        </a:xfrm>
        <a:prstGeom prst="rect">
          <a:avLst/>
        </a:prstGeom>
      </xdr:spPr>
    </xdr:pic>
    <xdr:clientData/>
  </xdr:twoCellAnchor>
  <xdr:twoCellAnchor>
    <xdr:from>
      <xdr:col>2</xdr:col>
      <xdr:colOff>478118</xdr:colOff>
      <xdr:row>180</xdr:row>
      <xdr:rowOff>88155</xdr:rowOff>
    </xdr:from>
    <xdr:to>
      <xdr:col>4</xdr:col>
      <xdr:colOff>687294</xdr:colOff>
      <xdr:row>181</xdr:row>
      <xdr:rowOff>164352</xdr:rowOff>
    </xdr:to>
    <xdr:sp macro="" textlink="">
      <xdr:nvSpPr>
        <xdr:cNvPr id="154" name="Rectangle 153">
          <a:extLst>
            <a:ext uri="{FF2B5EF4-FFF2-40B4-BE49-F238E27FC236}">
              <a16:creationId xmlns:a16="http://schemas.microsoft.com/office/drawing/2014/main" id="{00000000-0008-0000-0100-00009A000000}"/>
            </a:ext>
          </a:extLst>
        </xdr:cNvPr>
        <xdr:cNvSpPr/>
      </xdr:nvSpPr>
      <xdr:spPr>
        <a:xfrm>
          <a:off x="2002118" y="31703684"/>
          <a:ext cx="1860176" cy="2554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103095</xdr:colOff>
      <xdr:row>179</xdr:row>
      <xdr:rowOff>5977</xdr:rowOff>
    </xdr:from>
    <xdr:to>
      <xdr:col>5</xdr:col>
      <xdr:colOff>678329</xdr:colOff>
      <xdr:row>179</xdr:row>
      <xdr:rowOff>5978</xdr:rowOff>
    </xdr:to>
    <xdr:cxnSp macro="">
      <xdr:nvCxnSpPr>
        <xdr:cNvPr id="155" name="Straight Arrow Connector 11">
          <a:extLst>
            <a:ext uri="{FF2B5EF4-FFF2-40B4-BE49-F238E27FC236}">
              <a16:creationId xmlns:a16="http://schemas.microsoft.com/office/drawing/2014/main" id="{00000000-0008-0000-0100-00009B000000}"/>
            </a:ext>
          </a:extLst>
        </xdr:cNvPr>
        <xdr:cNvCxnSpPr/>
      </xdr:nvCxnSpPr>
      <xdr:spPr>
        <a:xfrm flipH="1" flipV="1">
          <a:off x="4040095" y="3144221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463176</xdr:colOff>
      <xdr:row>182</xdr:row>
      <xdr:rowOff>141941</xdr:rowOff>
    </xdr:from>
    <xdr:to>
      <xdr:col>4</xdr:col>
      <xdr:colOff>627529</xdr:colOff>
      <xdr:row>186</xdr:row>
      <xdr:rowOff>63800</xdr:rowOff>
    </xdr:to>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8"/>
        <a:stretch>
          <a:fillRect/>
        </a:stretch>
      </xdr:blipFill>
      <xdr:spPr>
        <a:xfrm>
          <a:off x="2749176" y="32116059"/>
          <a:ext cx="1053353" cy="639035"/>
        </a:xfrm>
        <a:prstGeom prst="rect">
          <a:avLst/>
        </a:prstGeom>
      </xdr:spPr>
    </xdr:pic>
    <xdr:clientData/>
  </xdr:twoCellAnchor>
  <xdr:twoCellAnchor>
    <xdr:from>
      <xdr:col>5</xdr:col>
      <xdr:colOff>106084</xdr:colOff>
      <xdr:row>183</xdr:row>
      <xdr:rowOff>128494</xdr:rowOff>
    </xdr:from>
    <xdr:to>
      <xdr:col>5</xdr:col>
      <xdr:colOff>681318</xdr:colOff>
      <xdr:row>183</xdr:row>
      <xdr:rowOff>128495</xdr:rowOff>
    </xdr:to>
    <xdr:cxnSp macro="">
      <xdr:nvCxnSpPr>
        <xdr:cNvPr id="156" name="Straight Arrow Connector 11">
          <a:extLst>
            <a:ext uri="{FF2B5EF4-FFF2-40B4-BE49-F238E27FC236}">
              <a16:creationId xmlns:a16="http://schemas.microsoft.com/office/drawing/2014/main" id="{00000000-0008-0000-0100-00009C000000}"/>
            </a:ext>
          </a:extLst>
        </xdr:cNvPr>
        <xdr:cNvCxnSpPr/>
      </xdr:nvCxnSpPr>
      <xdr:spPr>
        <a:xfrm flipH="1" flipV="1">
          <a:off x="4043084" y="32281906"/>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109072</xdr:colOff>
      <xdr:row>187</xdr:row>
      <xdr:rowOff>176304</xdr:rowOff>
    </xdr:from>
    <xdr:to>
      <xdr:col>5</xdr:col>
      <xdr:colOff>684306</xdr:colOff>
      <xdr:row>187</xdr:row>
      <xdr:rowOff>176305</xdr:rowOff>
    </xdr:to>
    <xdr:cxnSp macro="">
      <xdr:nvCxnSpPr>
        <xdr:cNvPr id="157" name="Straight Arrow Connector 11">
          <a:extLst>
            <a:ext uri="{FF2B5EF4-FFF2-40B4-BE49-F238E27FC236}">
              <a16:creationId xmlns:a16="http://schemas.microsoft.com/office/drawing/2014/main" id="{00000000-0008-0000-0100-00009D000000}"/>
            </a:ext>
          </a:extLst>
        </xdr:cNvPr>
        <xdr:cNvCxnSpPr/>
      </xdr:nvCxnSpPr>
      <xdr:spPr>
        <a:xfrm flipH="1" flipV="1">
          <a:off x="4046072" y="3304689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174497</xdr:colOff>
      <xdr:row>195</xdr:row>
      <xdr:rowOff>0</xdr:rowOff>
    </xdr:from>
    <xdr:to>
      <xdr:col>4</xdr:col>
      <xdr:colOff>677516</xdr:colOff>
      <xdr:row>202</xdr:row>
      <xdr:rowOff>37353</xdr:rowOff>
    </xdr:to>
    <xdr:pic>
      <xdr:nvPicPr>
        <xdr:cNvPr id="40" name="Imag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9"/>
        <a:stretch>
          <a:fillRect/>
        </a:stretch>
      </xdr:blipFill>
      <xdr:spPr>
        <a:xfrm>
          <a:off x="1698497" y="34304941"/>
          <a:ext cx="2154019" cy="1292412"/>
        </a:xfrm>
        <a:prstGeom prst="rect">
          <a:avLst/>
        </a:prstGeom>
      </xdr:spPr>
    </xdr:pic>
    <xdr:clientData/>
  </xdr:twoCellAnchor>
  <xdr:twoCellAnchor>
    <xdr:from>
      <xdr:col>5</xdr:col>
      <xdr:colOff>89648</xdr:colOff>
      <xdr:row>197</xdr:row>
      <xdr:rowOff>156880</xdr:rowOff>
    </xdr:from>
    <xdr:to>
      <xdr:col>5</xdr:col>
      <xdr:colOff>664882</xdr:colOff>
      <xdr:row>197</xdr:row>
      <xdr:rowOff>156881</xdr:rowOff>
    </xdr:to>
    <xdr:cxnSp macro="">
      <xdr:nvCxnSpPr>
        <xdr:cNvPr id="159" name="Straight Arrow Connector 11">
          <a:extLst>
            <a:ext uri="{FF2B5EF4-FFF2-40B4-BE49-F238E27FC236}">
              <a16:creationId xmlns:a16="http://schemas.microsoft.com/office/drawing/2014/main" id="{00000000-0008-0000-0100-00009F000000}"/>
            </a:ext>
          </a:extLst>
        </xdr:cNvPr>
        <xdr:cNvCxnSpPr/>
      </xdr:nvCxnSpPr>
      <xdr:spPr>
        <a:xfrm flipH="1" flipV="1">
          <a:off x="4026648" y="34820409"/>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336177</xdr:colOff>
      <xdr:row>144</xdr:row>
      <xdr:rowOff>14941</xdr:rowOff>
    </xdr:from>
    <xdr:to>
      <xdr:col>4</xdr:col>
      <xdr:colOff>470647</xdr:colOff>
      <xdr:row>146</xdr:row>
      <xdr:rowOff>52295</xdr:rowOff>
    </xdr:to>
    <xdr:sp macro="" textlink="">
      <xdr:nvSpPr>
        <xdr:cNvPr id="160" name="Rectangle 159">
          <a:extLst>
            <a:ext uri="{FF2B5EF4-FFF2-40B4-BE49-F238E27FC236}">
              <a16:creationId xmlns:a16="http://schemas.microsoft.com/office/drawing/2014/main" id="{00000000-0008-0000-0100-0000A0000000}"/>
            </a:ext>
          </a:extLst>
        </xdr:cNvPr>
        <xdr:cNvSpPr/>
      </xdr:nvSpPr>
      <xdr:spPr>
        <a:xfrm>
          <a:off x="2622177" y="25175882"/>
          <a:ext cx="1023470" cy="39594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149413</xdr:colOff>
      <xdr:row>194</xdr:row>
      <xdr:rowOff>164353</xdr:rowOff>
    </xdr:from>
    <xdr:to>
      <xdr:col>4</xdr:col>
      <xdr:colOff>672353</xdr:colOff>
      <xdr:row>196</xdr:row>
      <xdr:rowOff>20915</xdr:rowOff>
    </xdr:to>
    <xdr:sp macro="" textlink="">
      <xdr:nvSpPr>
        <xdr:cNvPr id="161" name="Rectangle 160">
          <a:extLst>
            <a:ext uri="{FF2B5EF4-FFF2-40B4-BE49-F238E27FC236}">
              <a16:creationId xmlns:a16="http://schemas.microsoft.com/office/drawing/2014/main" id="{00000000-0008-0000-0100-0000A1000000}"/>
            </a:ext>
          </a:extLst>
        </xdr:cNvPr>
        <xdr:cNvSpPr/>
      </xdr:nvSpPr>
      <xdr:spPr>
        <a:xfrm>
          <a:off x="1673413" y="34290000"/>
          <a:ext cx="2173940" cy="215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119530</xdr:colOff>
      <xdr:row>203</xdr:row>
      <xdr:rowOff>22412</xdr:rowOff>
    </xdr:from>
    <xdr:to>
      <xdr:col>4</xdr:col>
      <xdr:colOff>671888</xdr:colOff>
      <xdr:row>209</xdr:row>
      <xdr:rowOff>97431</xdr:rowOff>
    </xdr:to>
    <xdr:grpSp>
      <xdr:nvGrpSpPr>
        <xdr:cNvPr id="46" name="Groupe 45">
          <a:extLst>
            <a:ext uri="{FF2B5EF4-FFF2-40B4-BE49-F238E27FC236}">
              <a16:creationId xmlns:a16="http://schemas.microsoft.com/office/drawing/2014/main" id="{00000000-0008-0000-0100-00002E000000}"/>
            </a:ext>
          </a:extLst>
        </xdr:cNvPr>
        <xdr:cNvGrpSpPr/>
      </xdr:nvGrpSpPr>
      <xdr:grpSpPr>
        <a:xfrm>
          <a:off x="119530" y="36162983"/>
          <a:ext cx="3691072" cy="1163591"/>
          <a:chOff x="702236" y="35746765"/>
          <a:chExt cx="3727358" cy="1150784"/>
        </a:xfrm>
      </xdr:grpSpPr>
      <xdr:pic>
        <xdr:nvPicPr>
          <xdr:cNvPr id="43" name="Imag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0"/>
          <a:stretch>
            <a:fillRect/>
          </a:stretch>
        </xdr:blipFill>
        <xdr:spPr>
          <a:xfrm>
            <a:off x="714838" y="35746765"/>
            <a:ext cx="3714756" cy="1150784"/>
          </a:xfrm>
          <a:prstGeom prst="rect">
            <a:avLst/>
          </a:prstGeom>
        </xdr:spPr>
      </xdr:pic>
      <xdr:sp macro="" textlink="">
        <xdr:nvSpPr>
          <xdr:cNvPr id="44" name="Rectangle 43">
            <a:extLst>
              <a:ext uri="{FF2B5EF4-FFF2-40B4-BE49-F238E27FC236}">
                <a16:creationId xmlns:a16="http://schemas.microsoft.com/office/drawing/2014/main" id="{00000000-0008-0000-0100-00002C000000}"/>
              </a:ext>
            </a:extLst>
          </xdr:cNvPr>
          <xdr:cNvSpPr/>
        </xdr:nvSpPr>
        <xdr:spPr>
          <a:xfrm>
            <a:off x="702236" y="36568530"/>
            <a:ext cx="201706" cy="29882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5</xdr:col>
      <xdr:colOff>92636</xdr:colOff>
      <xdr:row>204</xdr:row>
      <xdr:rowOff>107574</xdr:rowOff>
    </xdr:from>
    <xdr:to>
      <xdr:col>5</xdr:col>
      <xdr:colOff>667870</xdr:colOff>
      <xdr:row>204</xdr:row>
      <xdr:rowOff>107575</xdr:rowOff>
    </xdr:to>
    <xdr:cxnSp macro="">
      <xdr:nvCxnSpPr>
        <xdr:cNvPr id="162" name="Straight Arrow Connector 11">
          <a:extLst>
            <a:ext uri="{FF2B5EF4-FFF2-40B4-BE49-F238E27FC236}">
              <a16:creationId xmlns:a16="http://schemas.microsoft.com/office/drawing/2014/main" id="{00000000-0008-0000-0100-0000A2000000}"/>
            </a:ext>
          </a:extLst>
        </xdr:cNvPr>
        <xdr:cNvCxnSpPr/>
      </xdr:nvCxnSpPr>
      <xdr:spPr>
        <a:xfrm flipH="1" flipV="1">
          <a:off x="4029636" y="36026162"/>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851646</xdr:colOff>
      <xdr:row>202</xdr:row>
      <xdr:rowOff>174812</xdr:rowOff>
    </xdr:from>
    <xdr:to>
      <xdr:col>4</xdr:col>
      <xdr:colOff>500529</xdr:colOff>
      <xdr:row>204</xdr:row>
      <xdr:rowOff>7471</xdr:rowOff>
    </xdr:to>
    <xdr:sp macro="" textlink="">
      <xdr:nvSpPr>
        <xdr:cNvPr id="163" name="Rectangle 162">
          <a:extLst>
            <a:ext uri="{FF2B5EF4-FFF2-40B4-BE49-F238E27FC236}">
              <a16:creationId xmlns:a16="http://schemas.microsoft.com/office/drawing/2014/main" id="{00000000-0008-0000-0100-0000A3000000}"/>
            </a:ext>
          </a:extLst>
        </xdr:cNvPr>
        <xdr:cNvSpPr/>
      </xdr:nvSpPr>
      <xdr:spPr>
        <a:xfrm>
          <a:off x="3137646" y="35734812"/>
          <a:ext cx="537883" cy="1912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59765</xdr:colOff>
      <xdr:row>211</xdr:row>
      <xdr:rowOff>141375</xdr:rowOff>
    </xdr:from>
    <xdr:to>
      <xdr:col>11</xdr:col>
      <xdr:colOff>128653</xdr:colOff>
      <xdr:row>223</xdr:row>
      <xdr:rowOff>21476</xdr:rowOff>
    </xdr:to>
    <xdr:pic>
      <xdr:nvPicPr>
        <xdr:cNvPr id="47" name="Imag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31"/>
        <a:stretch>
          <a:fillRect/>
        </a:stretch>
      </xdr:blipFill>
      <xdr:spPr>
        <a:xfrm>
          <a:off x="5520765" y="37315022"/>
          <a:ext cx="3116888" cy="2031630"/>
        </a:xfrm>
        <a:prstGeom prst="rect">
          <a:avLst/>
        </a:prstGeom>
      </xdr:spPr>
    </xdr:pic>
    <xdr:clientData/>
  </xdr:twoCellAnchor>
  <xdr:twoCellAnchor>
    <xdr:from>
      <xdr:col>7</xdr:col>
      <xdr:colOff>22411</xdr:colOff>
      <xdr:row>216</xdr:row>
      <xdr:rowOff>97117</xdr:rowOff>
    </xdr:from>
    <xdr:to>
      <xdr:col>11</xdr:col>
      <xdr:colOff>186762</xdr:colOff>
      <xdr:row>217</xdr:row>
      <xdr:rowOff>97117</xdr:rowOff>
    </xdr:to>
    <xdr:sp macro="" textlink="">
      <xdr:nvSpPr>
        <xdr:cNvPr id="164" name="Rectangle 163">
          <a:extLst>
            <a:ext uri="{FF2B5EF4-FFF2-40B4-BE49-F238E27FC236}">
              <a16:creationId xmlns:a16="http://schemas.microsoft.com/office/drawing/2014/main" id="{00000000-0008-0000-0100-0000A4000000}"/>
            </a:ext>
          </a:extLst>
        </xdr:cNvPr>
        <xdr:cNvSpPr/>
      </xdr:nvSpPr>
      <xdr:spPr>
        <a:xfrm>
          <a:off x="5483411" y="38167235"/>
          <a:ext cx="3212351" cy="17929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207681</xdr:colOff>
      <xdr:row>216</xdr:row>
      <xdr:rowOff>170328</xdr:rowOff>
    </xdr:from>
    <xdr:to>
      <xdr:col>6</xdr:col>
      <xdr:colOff>702235</xdr:colOff>
      <xdr:row>216</xdr:row>
      <xdr:rowOff>170328</xdr:rowOff>
    </xdr:to>
    <xdr:cxnSp macro="">
      <xdr:nvCxnSpPr>
        <xdr:cNvPr id="165" name="Straight Arrow Connector 11">
          <a:extLst>
            <a:ext uri="{FF2B5EF4-FFF2-40B4-BE49-F238E27FC236}">
              <a16:creationId xmlns:a16="http://schemas.microsoft.com/office/drawing/2014/main" id="{00000000-0008-0000-0100-0000A5000000}"/>
            </a:ext>
          </a:extLst>
        </xdr:cNvPr>
        <xdr:cNvCxnSpPr/>
      </xdr:nvCxnSpPr>
      <xdr:spPr>
        <a:xfrm>
          <a:off x="4906681" y="38240446"/>
          <a:ext cx="494554"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89647</xdr:colOff>
      <xdr:row>225</xdr:row>
      <xdr:rowOff>156322</xdr:rowOff>
    </xdr:from>
    <xdr:to>
      <xdr:col>12</xdr:col>
      <xdr:colOff>136215</xdr:colOff>
      <xdr:row>235</xdr:row>
      <xdr:rowOff>10516</xdr:rowOff>
    </xdr:to>
    <xdr:pic>
      <xdr:nvPicPr>
        <xdr:cNvPr id="51" name="Imag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32"/>
        <a:stretch>
          <a:fillRect/>
        </a:stretch>
      </xdr:blipFill>
      <xdr:spPr>
        <a:xfrm>
          <a:off x="5550647" y="39840087"/>
          <a:ext cx="3856568" cy="1647135"/>
        </a:xfrm>
        <a:prstGeom prst="rect">
          <a:avLst/>
        </a:prstGeom>
      </xdr:spPr>
    </xdr:pic>
    <xdr:clientData/>
  </xdr:twoCellAnchor>
  <xdr:twoCellAnchor editAs="oneCell">
    <xdr:from>
      <xdr:col>5</xdr:col>
      <xdr:colOff>222559</xdr:colOff>
      <xdr:row>228</xdr:row>
      <xdr:rowOff>55283</xdr:rowOff>
    </xdr:from>
    <xdr:to>
      <xdr:col>5</xdr:col>
      <xdr:colOff>750048</xdr:colOff>
      <xdr:row>229</xdr:row>
      <xdr:rowOff>127001</xdr:rowOff>
    </xdr:to>
    <xdr:pic>
      <xdr:nvPicPr>
        <xdr:cNvPr id="167" name="Image 166">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33"/>
        <a:stretch>
          <a:fillRect/>
        </a:stretch>
      </xdr:blipFill>
      <xdr:spPr>
        <a:xfrm>
          <a:off x="4159559" y="40276930"/>
          <a:ext cx="527489" cy="251012"/>
        </a:xfrm>
        <a:prstGeom prst="rect">
          <a:avLst/>
        </a:prstGeom>
      </xdr:spPr>
    </xdr:pic>
    <xdr:clientData/>
  </xdr:twoCellAnchor>
  <xdr:twoCellAnchor editAs="oneCell">
    <xdr:from>
      <xdr:col>2</xdr:col>
      <xdr:colOff>255429</xdr:colOff>
      <xdr:row>215</xdr:row>
      <xdr:rowOff>65742</xdr:rowOff>
    </xdr:from>
    <xdr:to>
      <xdr:col>3</xdr:col>
      <xdr:colOff>20918</xdr:colOff>
      <xdr:row>216</xdr:row>
      <xdr:rowOff>137460</xdr:rowOff>
    </xdr:to>
    <xdr:pic>
      <xdr:nvPicPr>
        <xdr:cNvPr id="168" name="Imag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33"/>
        <a:stretch>
          <a:fillRect/>
        </a:stretch>
      </xdr:blipFill>
      <xdr:spPr>
        <a:xfrm>
          <a:off x="1779429" y="37956566"/>
          <a:ext cx="527489" cy="251012"/>
        </a:xfrm>
        <a:prstGeom prst="rect">
          <a:avLst/>
        </a:prstGeom>
      </xdr:spPr>
    </xdr:pic>
    <xdr:clientData/>
  </xdr:twoCellAnchor>
  <xdr:twoCellAnchor>
    <xdr:from>
      <xdr:col>7</xdr:col>
      <xdr:colOff>92635</xdr:colOff>
      <xdr:row>228</xdr:row>
      <xdr:rowOff>55281</xdr:rowOff>
    </xdr:from>
    <xdr:to>
      <xdr:col>12</xdr:col>
      <xdr:colOff>201706</xdr:colOff>
      <xdr:row>229</xdr:row>
      <xdr:rowOff>149412</xdr:rowOff>
    </xdr:to>
    <xdr:sp macro="" textlink="">
      <xdr:nvSpPr>
        <xdr:cNvPr id="169" name="Rectangle 168">
          <a:extLst>
            <a:ext uri="{FF2B5EF4-FFF2-40B4-BE49-F238E27FC236}">
              <a16:creationId xmlns:a16="http://schemas.microsoft.com/office/drawing/2014/main" id="{00000000-0008-0000-0100-0000A9000000}"/>
            </a:ext>
          </a:extLst>
        </xdr:cNvPr>
        <xdr:cNvSpPr/>
      </xdr:nvSpPr>
      <xdr:spPr>
        <a:xfrm>
          <a:off x="5553635" y="40276928"/>
          <a:ext cx="3919071" cy="273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240551</xdr:colOff>
      <xdr:row>229</xdr:row>
      <xdr:rowOff>16434</xdr:rowOff>
    </xdr:from>
    <xdr:to>
      <xdr:col>6</xdr:col>
      <xdr:colOff>735105</xdr:colOff>
      <xdr:row>229</xdr:row>
      <xdr:rowOff>16434</xdr:rowOff>
    </xdr:to>
    <xdr:cxnSp macro="">
      <xdr:nvCxnSpPr>
        <xdr:cNvPr id="173" name="Straight Arrow Connector 11">
          <a:extLst>
            <a:ext uri="{FF2B5EF4-FFF2-40B4-BE49-F238E27FC236}">
              <a16:creationId xmlns:a16="http://schemas.microsoft.com/office/drawing/2014/main" id="{00000000-0008-0000-0100-0000AD000000}"/>
            </a:ext>
          </a:extLst>
        </xdr:cNvPr>
        <xdr:cNvCxnSpPr/>
      </xdr:nvCxnSpPr>
      <xdr:spPr>
        <a:xfrm>
          <a:off x="4939551" y="40417375"/>
          <a:ext cx="494554"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594658</xdr:colOff>
      <xdr:row>18</xdr:row>
      <xdr:rowOff>156882</xdr:rowOff>
    </xdr:from>
    <xdr:to>
      <xdr:col>19</xdr:col>
      <xdr:colOff>0</xdr:colOff>
      <xdr:row>20</xdr:row>
      <xdr:rowOff>18592</xdr:rowOff>
    </xdr:to>
    <xdr:sp macro="" textlink="">
      <xdr:nvSpPr>
        <xdr:cNvPr id="174" name="Flèche : pentagone 173">
          <a:hlinkClick xmlns:r="http://schemas.openxmlformats.org/officeDocument/2006/relationships" r:id="rId34"/>
          <a:extLst>
            <a:ext uri="{FF2B5EF4-FFF2-40B4-BE49-F238E27FC236}">
              <a16:creationId xmlns:a16="http://schemas.microsoft.com/office/drawing/2014/main" id="{00000000-0008-0000-0100-0000AE000000}"/>
            </a:ext>
          </a:extLst>
        </xdr:cNvPr>
        <xdr:cNvSpPr/>
      </xdr:nvSpPr>
      <xdr:spPr>
        <a:xfrm>
          <a:off x="12913658" y="3384176"/>
          <a:ext cx="1691342" cy="220298"/>
        </a:xfrm>
        <a:prstGeom prst="homePlat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Retour Page de couverture</a:t>
          </a:r>
        </a:p>
      </xdr:txBody>
    </xdr:sp>
    <xdr:clientData/>
  </xdr:twoCellAnchor>
  <xdr:twoCellAnchor editAs="oneCell">
    <xdr:from>
      <xdr:col>2</xdr:col>
      <xdr:colOff>104588</xdr:colOff>
      <xdr:row>9</xdr:row>
      <xdr:rowOff>162594</xdr:rowOff>
    </xdr:from>
    <xdr:to>
      <xdr:col>4</xdr:col>
      <xdr:colOff>373529</xdr:colOff>
      <xdr:row>15</xdr:row>
      <xdr:rowOff>138517</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5"/>
        <a:stretch>
          <a:fillRect/>
        </a:stretch>
      </xdr:blipFill>
      <xdr:spPr>
        <a:xfrm>
          <a:off x="1628588" y="1776241"/>
          <a:ext cx="1919941" cy="1051688"/>
        </a:xfrm>
        <a:prstGeom prst="rect">
          <a:avLst/>
        </a:prstGeom>
      </xdr:spPr>
    </xdr:pic>
    <xdr:clientData/>
  </xdr:twoCellAnchor>
  <xdr:twoCellAnchor>
    <xdr:from>
      <xdr:col>1</xdr:col>
      <xdr:colOff>724648</xdr:colOff>
      <xdr:row>30</xdr:row>
      <xdr:rowOff>74705</xdr:rowOff>
    </xdr:from>
    <xdr:to>
      <xdr:col>4</xdr:col>
      <xdr:colOff>679824</xdr:colOff>
      <xdr:row>32</xdr:row>
      <xdr:rowOff>156882</xdr:rowOff>
    </xdr:to>
    <xdr:sp macro="" textlink="">
      <xdr:nvSpPr>
        <xdr:cNvPr id="144" name="Rectangle 143">
          <a:extLst>
            <a:ext uri="{FF2B5EF4-FFF2-40B4-BE49-F238E27FC236}">
              <a16:creationId xmlns:a16="http://schemas.microsoft.com/office/drawing/2014/main" id="{00000000-0008-0000-0100-000090000000}"/>
            </a:ext>
          </a:extLst>
        </xdr:cNvPr>
        <xdr:cNvSpPr/>
      </xdr:nvSpPr>
      <xdr:spPr>
        <a:xfrm>
          <a:off x="1486648" y="5289176"/>
          <a:ext cx="2368176" cy="440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515471</xdr:colOff>
      <xdr:row>46</xdr:row>
      <xdr:rowOff>44824</xdr:rowOff>
    </xdr:from>
    <xdr:to>
      <xdr:col>5</xdr:col>
      <xdr:colOff>52295</xdr:colOff>
      <xdr:row>52</xdr:row>
      <xdr:rowOff>14940</xdr:rowOff>
    </xdr:to>
    <xdr:sp macro="" textlink="">
      <xdr:nvSpPr>
        <xdr:cNvPr id="146" name="Rectangle 145">
          <a:extLst>
            <a:ext uri="{FF2B5EF4-FFF2-40B4-BE49-F238E27FC236}">
              <a16:creationId xmlns:a16="http://schemas.microsoft.com/office/drawing/2014/main" id="{00000000-0008-0000-0100-000092000000}"/>
            </a:ext>
          </a:extLst>
        </xdr:cNvPr>
        <xdr:cNvSpPr/>
      </xdr:nvSpPr>
      <xdr:spPr>
        <a:xfrm>
          <a:off x="2039471" y="8128000"/>
          <a:ext cx="1949824" cy="5079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298824</xdr:colOff>
      <xdr:row>64</xdr:row>
      <xdr:rowOff>141941</xdr:rowOff>
    </xdr:from>
    <xdr:to>
      <xdr:col>4</xdr:col>
      <xdr:colOff>705210</xdr:colOff>
      <xdr:row>72</xdr:row>
      <xdr:rowOff>62669</xdr:rowOff>
    </xdr:to>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6"/>
        <a:stretch>
          <a:fillRect/>
        </a:stretch>
      </xdr:blipFill>
      <xdr:spPr>
        <a:xfrm>
          <a:off x="2584824" y="10914529"/>
          <a:ext cx="1295386" cy="1355081"/>
        </a:xfrm>
        <a:prstGeom prst="rect">
          <a:avLst/>
        </a:prstGeom>
      </xdr:spPr>
    </xdr:pic>
    <xdr:clientData/>
  </xdr:twoCellAnchor>
  <xdr:twoCellAnchor>
    <xdr:from>
      <xdr:col>3</xdr:col>
      <xdr:colOff>254000</xdr:colOff>
      <xdr:row>69</xdr:row>
      <xdr:rowOff>82175</xdr:rowOff>
    </xdr:from>
    <xdr:to>
      <xdr:col>5</xdr:col>
      <xdr:colOff>0</xdr:colOff>
      <xdr:row>72</xdr:row>
      <xdr:rowOff>89646</xdr:rowOff>
    </xdr:to>
    <xdr:sp macro="" textlink="">
      <xdr:nvSpPr>
        <xdr:cNvPr id="171" name="Rectangle 170">
          <a:extLst>
            <a:ext uri="{FF2B5EF4-FFF2-40B4-BE49-F238E27FC236}">
              <a16:creationId xmlns:a16="http://schemas.microsoft.com/office/drawing/2014/main" id="{00000000-0008-0000-0100-0000AB000000}"/>
            </a:ext>
          </a:extLst>
        </xdr:cNvPr>
        <xdr:cNvSpPr/>
      </xdr:nvSpPr>
      <xdr:spPr>
        <a:xfrm>
          <a:off x="2540000" y="11751234"/>
          <a:ext cx="1397000" cy="54535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635000</xdr:colOff>
      <xdr:row>73</xdr:row>
      <xdr:rowOff>165478</xdr:rowOff>
    </xdr:from>
    <xdr:to>
      <xdr:col>4</xdr:col>
      <xdr:colOff>681951</xdr:colOff>
      <xdr:row>77</xdr:row>
      <xdr:rowOff>18558</xdr:rowOff>
    </xdr:to>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7"/>
        <a:stretch>
          <a:fillRect/>
        </a:stretch>
      </xdr:blipFill>
      <xdr:spPr>
        <a:xfrm>
          <a:off x="635000" y="12551713"/>
          <a:ext cx="3221951" cy="570257"/>
        </a:xfrm>
        <a:prstGeom prst="rect">
          <a:avLst/>
        </a:prstGeom>
      </xdr:spPr>
    </xdr:pic>
    <xdr:clientData/>
  </xdr:twoCellAnchor>
  <xdr:twoCellAnchor editAs="oneCell">
    <xdr:from>
      <xdr:col>1</xdr:col>
      <xdr:colOff>209177</xdr:colOff>
      <xdr:row>77</xdr:row>
      <xdr:rowOff>22412</xdr:rowOff>
    </xdr:from>
    <xdr:to>
      <xdr:col>4</xdr:col>
      <xdr:colOff>680121</xdr:colOff>
      <xdr:row>80</xdr:row>
      <xdr:rowOff>39757</xdr:rowOff>
    </xdr:to>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8"/>
        <a:stretch>
          <a:fillRect/>
        </a:stretch>
      </xdr:blipFill>
      <xdr:spPr>
        <a:xfrm>
          <a:off x="971177" y="13125824"/>
          <a:ext cx="2883944" cy="555227"/>
        </a:xfrm>
        <a:prstGeom prst="rect">
          <a:avLst/>
        </a:prstGeom>
      </xdr:spPr>
    </xdr:pic>
    <xdr:clientData/>
  </xdr:twoCellAnchor>
  <xdr:twoCellAnchor editAs="oneCell">
    <xdr:from>
      <xdr:col>0</xdr:col>
      <xdr:colOff>127000</xdr:colOff>
      <xdr:row>80</xdr:row>
      <xdr:rowOff>44824</xdr:rowOff>
    </xdr:from>
    <xdr:to>
      <xdr:col>4</xdr:col>
      <xdr:colOff>679824</xdr:colOff>
      <xdr:row>83</xdr:row>
      <xdr:rowOff>135030</xdr:rowOff>
    </xdr:to>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9"/>
        <a:stretch>
          <a:fillRect/>
        </a:stretch>
      </xdr:blipFill>
      <xdr:spPr>
        <a:xfrm>
          <a:off x="127000" y="13686118"/>
          <a:ext cx="3727824" cy="628088"/>
        </a:xfrm>
        <a:prstGeom prst="rect">
          <a:avLst/>
        </a:prstGeom>
      </xdr:spPr>
    </xdr:pic>
    <xdr:clientData/>
  </xdr:twoCellAnchor>
  <xdr:twoCellAnchor editAs="oneCell">
    <xdr:from>
      <xdr:col>2</xdr:col>
      <xdr:colOff>306294</xdr:colOff>
      <xdr:row>83</xdr:row>
      <xdr:rowOff>127002</xdr:rowOff>
    </xdr:from>
    <xdr:to>
      <xdr:col>4</xdr:col>
      <xdr:colOff>679823</xdr:colOff>
      <xdr:row>87</xdr:row>
      <xdr:rowOff>41759</xdr:rowOff>
    </xdr:to>
    <xdr:pic>
      <xdr:nvPicPr>
        <xdr:cNvPr id="45" name="Imag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0"/>
        <a:stretch>
          <a:fillRect/>
        </a:stretch>
      </xdr:blipFill>
      <xdr:spPr>
        <a:xfrm>
          <a:off x="1830294" y="14306178"/>
          <a:ext cx="2024529" cy="631934"/>
        </a:xfrm>
        <a:prstGeom prst="rect">
          <a:avLst/>
        </a:prstGeom>
      </xdr:spPr>
    </xdr:pic>
    <xdr:clientData/>
  </xdr:twoCellAnchor>
  <xdr:twoCellAnchor editAs="oneCell">
    <xdr:from>
      <xdr:col>0</xdr:col>
      <xdr:colOff>104589</xdr:colOff>
      <xdr:row>87</xdr:row>
      <xdr:rowOff>59766</xdr:rowOff>
    </xdr:from>
    <xdr:to>
      <xdr:col>2</xdr:col>
      <xdr:colOff>417307</xdr:colOff>
      <xdr:row>89</xdr:row>
      <xdr:rowOff>165998</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1"/>
        <a:stretch>
          <a:fillRect/>
        </a:stretch>
      </xdr:blipFill>
      <xdr:spPr>
        <a:xfrm>
          <a:off x="104589" y="14956119"/>
          <a:ext cx="1836718" cy="464820"/>
        </a:xfrm>
        <a:prstGeom prst="rect">
          <a:avLst/>
        </a:prstGeom>
      </xdr:spPr>
    </xdr:pic>
    <xdr:clientData/>
  </xdr:twoCellAnchor>
  <xdr:twoCellAnchor editAs="oneCell">
    <xdr:from>
      <xdr:col>0</xdr:col>
      <xdr:colOff>515471</xdr:colOff>
      <xdr:row>106</xdr:row>
      <xdr:rowOff>29882</xdr:rowOff>
    </xdr:from>
    <xdr:to>
      <xdr:col>4</xdr:col>
      <xdr:colOff>618129</xdr:colOff>
      <xdr:row>109</xdr:row>
      <xdr:rowOff>118702</xdr:rowOff>
    </xdr:to>
    <xdr:pic>
      <xdr:nvPicPr>
        <xdr:cNvPr id="50" name="Imag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2"/>
        <a:stretch>
          <a:fillRect/>
        </a:stretch>
      </xdr:blipFill>
      <xdr:spPr>
        <a:xfrm>
          <a:off x="515471" y="18332823"/>
          <a:ext cx="3277658" cy="626703"/>
        </a:xfrm>
        <a:prstGeom prst="rect">
          <a:avLst/>
        </a:prstGeom>
      </xdr:spPr>
    </xdr:pic>
    <xdr:clientData/>
  </xdr:twoCellAnchor>
  <xdr:twoCellAnchor>
    <xdr:from>
      <xdr:col>0</xdr:col>
      <xdr:colOff>503517</xdr:colOff>
      <xdr:row>108</xdr:row>
      <xdr:rowOff>127000</xdr:rowOff>
    </xdr:from>
    <xdr:to>
      <xdr:col>4</xdr:col>
      <xdr:colOff>657412</xdr:colOff>
      <xdr:row>109</xdr:row>
      <xdr:rowOff>149411</xdr:rowOff>
    </xdr:to>
    <xdr:sp macro="" textlink="">
      <xdr:nvSpPr>
        <xdr:cNvPr id="172" name="Rectangle 171">
          <a:extLst>
            <a:ext uri="{FF2B5EF4-FFF2-40B4-BE49-F238E27FC236}">
              <a16:creationId xmlns:a16="http://schemas.microsoft.com/office/drawing/2014/main" id="{00000000-0008-0000-0100-0000AC000000}"/>
            </a:ext>
          </a:extLst>
        </xdr:cNvPr>
        <xdr:cNvSpPr/>
      </xdr:nvSpPr>
      <xdr:spPr>
        <a:xfrm>
          <a:off x="503517" y="18788529"/>
          <a:ext cx="3328895" cy="2017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231588</xdr:colOff>
      <xdr:row>116</xdr:row>
      <xdr:rowOff>164353</xdr:rowOff>
    </xdr:from>
    <xdr:to>
      <xdr:col>2</xdr:col>
      <xdr:colOff>467488</xdr:colOff>
      <xdr:row>120</xdr:row>
      <xdr:rowOff>0</xdr:rowOff>
    </xdr:to>
    <xdr:pic>
      <xdr:nvPicPr>
        <xdr:cNvPr id="108" name="Image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43"/>
        <a:stretch>
          <a:fillRect/>
        </a:stretch>
      </xdr:blipFill>
      <xdr:spPr>
        <a:xfrm>
          <a:off x="993588" y="20260235"/>
          <a:ext cx="997900" cy="552824"/>
        </a:xfrm>
        <a:prstGeom prst="rect">
          <a:avLst/>
        </a:prstGeom>
      </xdr:spPr>
    </xdr:pic>
    <xdr:clientData/>
  </xdr:twoCellAnchor>
  <xdr:twoCellAnchor>
    <xdr:from>
      <xdr:col>0</xdr:col>
      <xdr:colOff>112059</xdr:colOff>
      <xdr:row>111</xdr:row>
      <xdr:rowOff>134846</xdr:rowOff>
    </xdr:from>
    <xdr:to>
      <xdr:col>5</xdr:col>
      <xdr:colOff>512162</xdr:colOff>
      <xdr:row>123</xdr:row>
      <xdr:rowOff>15997</xdr:rowOff>
    </xdr:to>
    <xdr:grpSp>
      <xdr:nvGrpSpPr>
        <xdr:cNvPr id="111" name="Groupe 110">
          <a:extLst>
            <a:ext uri="{FF2B5EF4-FFF2-40B4-BE49-F238E27FC236}">
              <a16:creationId xmlns:a16="http://schemas.microsoft.com/office/drawing/2014/main" id="{00000000-0008-0000-0100-00006F000000}"/>
            </a:ext>
          </a:extLst>
        </xdr:cNvPr>
        <xdr:cNvGrpSpPr/>
      </xdr:nvGrpSpPr>
      <xdr:grpSpPr>
        <a:xfrm>
          <a:off x="112059" y="19556775"/>
          <a:ext cx="4291746" cy="2058293"/>
          <a:chOff x="0" y="19281963"/>
          <a:chExt cx="4337103" cy="2032680"/>
        </a:xfrm>
      </xdr:grpSpPr>
      <xdr:pic>
        <xdr:nvPicPr>
          <xdr:cNvPr id="106" name="Image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44"/>
          <a:stretch>
            <a:fillRect/>
          </a:stretch>
        </xdr:blipFill>
        <xdr:spPr>
          <a:xfrm>
            <a:off x="112058" y="19281963"/>
            <a:ext cx="3376707" cy="1156922"/>
          </a:xfrm>
          <a:prstGeom prst="rect">
            <a:avLst/>
          </a:prstGeom>
        </xdr:spPr>
      </xdr:pic>
      <xdr:pic>
        <xdr:nvPicPr>
          <xdr:cNvPr id="107" name="Image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45"/>
          <a:stretch>
            <a:fillRect/>
          </a:stretch>
        </xdr:blipFill>
        <xdr:spPr>
          <a:xfrm>
            <a:off x="552825" y="19697606"/>
            <a:ext cx="3541058" cy="1106581"/>
          </a:xfrm>
          <a:prstGeom prst="rect">
            <a:avLst/>
          </a:prstGeom>
        </xdr:spPr>
      </xdr:pic>
      <xdr:pic>
        <xdr:nvPicPr>
          <xdr:cNvPr id="175" name="Image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43"/>
          <a:stretch>
            <a:fillRect/>
          </a:stretch>
        </xdr:blipFill>
        <xdr:spPr>
          <a:xfrm>
            <a:off x="0" y="19897164"/>
            <a:ext cx="395941" cy="552824"/>
          </a:xfrm>
          <a:prstGeom prst="rect">
            <a:avLst/>
          </a:prstGeom>
        </xdr:spPr>
      </xdr:pic>
      <xdr:pic>
        <xdr:nvPicPr>
          <xdr:cNvPr id="109" name="Image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46"/>
          <a:stretch>
            <a:fillRect/>
          </a:stretch>
        </xdr:blipFill>
        <xdr:spPr>
          <a:xfrm>
            <a:off x="903942" y="20270508"/>
            <a:ext cx="3433161" cy="1044135"/>
          </a:xfrm>
          <a:prstGeom prst="rect">
            <a:avLst/>
          </a:prstGeom>
        </xdr:spPr>
      </xdr:pic>
    </xdr:grpSp>
    <xdr:clientData/>
  </xdr:twoCellAnchor>
  <xdr:twoCellAnchor editAs="oneCell">
    <xdr:from>
      <xdr:col>7</xdr:col>
      <xdr:colOff>141941</xdr:colOff>
      <xdr:row>238</xdr:row>
      <xdr:rowOff>22410</xdr:rowOff>
    </xdr:from>
    <xdr:to>
      <xdr:col>12</xdr:col>
      <xdr:colOff>134471</xdr:colOff>
      <xdr:row>245</xdr:row>
      <xdr:rowOff>55916</xdr:rowOff>
    </xdr:to>
    <xdr:pic>
      <xdr:nvPicPr>
        <xdr:cNvPr id="177" name="Image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47"/>
        <a:stretch>
          <a:fillRect/>
        </a:stretch>
      </xdr:blipFill>
      <xdr:spPr>
        <a:xfrm>
          <a:off x="5602941" y="42036998"/>
          <a:ext cx="3802530" cy="1288565"/>
        </a:xfrm>
        <a:prstGeom prst="rect">
          <a:avLst/>
        </a:prstGeom>
      </xdr:spPr>
    </xdr:pic>
    <xdr:clientData/>
  </xdr:twoCellAnchor>
  <xdr:twoCellAnchor editAs="oneCell">
    <xdr:from>
      <xdr:col>1</xdr:col>
      <xdr:colOff>537878</xdr:colOff>
      <xdr:row>249</xdr:row>
      <xdr:rowOff>44825</xdr:rowOff>
    </xdr:from>
    <xdr:to>
      <xdr:col>4</xdr:col>
      <xdr:colOff>679819</xdr:colOff>
      <xdr:row>252</xdr:row>
      <xdr:rowOff>142149</xdr:rowOff>
    </xdr:to>
    <xdr:pic>
      <xdr:nvPicPr>
        <xdr:cNvPr id="123" name="Image 122">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48"/>
        <a:stretch>
          <a:fillRect/>
        </a:stretch>
      </xdr:blipFill>
      <xdr:spPr>
        <a:xfrm>
          <a:off x="1299878" y="44031649"/>
          <a:ext cx="2554941" cy="635206"/>
        </a:xfrm>
        <a:prstGeom prst="rect">
          <a:avLst/>
        </a:prstGeom>
      </xdr:spPr>
    </xdr:pic>
    <xdr:clientData/>
  </xdr:twoCellAnchor>
  <xdr:twoCellAnchor>
    <xdr:from>
      <xdr:col>1</xdr:col>
      <xdr:colOff>472140</xdr:colOff>
      <xdr:row>249</xdr:row>
      <xdr:rowOff>52295</xdr:rowOff>
    </xdr:from>
    <xdr:to>
      <xdr:col>4</xdr:col>
      <xdr:colOff>627526</xdr:colOff>
      <xdr:row>250</xdr:row>
      <xdr:rowOff>119531</xdr:rowOff>
    </xdr:to>
    <xdr:sp macro="" textlink="">
      <xdr:nvSpPr>
        <xdr:cNvPr id="179" name="Rectangle 178">
          <a:extLst>
            <a:ext uri="{FF2B5EF4-FFF2-40B4-BE49-F238E27FC236}">
              <a16:creationId xmlns:a16="http://schemas.microsoft.com/office/drawing/2014/main" id="{00000000-0008-0000-0100-0000B3000000}"/>
            </a:ext>
          </a:extLst>
        </xdr:cNvPr>
        <xdr:cNvSpPr/>
      </xdr:nvSpPr>
      <xdr:spPr>
        <a:xfrm>
          <a:off x="1234140" y="44039119"/>
          <a:ext cx="2568386" cy="2465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20918</xdr:colOff>
      <xdr:row>249</xdr:row>
      <xdr:rowOff>155385</xdr:rowOff>
    </xdr:from>
    <xdr:to>
      <xdr:col>5</xdr:col>
      <xdr:colOff>596152</xdr:colOff>
      <xdr:row>249</xdr:row>
      <xdr:rowOff>155386</xdr:rowOff>
    </xdr:to>
    <xdr:cxnSp macro="">
      <xdr:nvCxnSpPr>
        <xdr:cNvPr id="181" name="Straight Arrow Connector 11">
          <a:extLst>
            <a:ext uri="{FF2B5EF4-FFF2-40B4-BE49-F238E27FC236}">
              <a16:creationId xmlns:a16="http://schemas.microsoft.com/office/drawing/2014/main" id="{00000000-0008-0000-0100-0000B5000000}"/>
            </a:ext>
          </a:extLst>
        </xdr:cNvPr>
        <xdr:cNvCxnSpPr/>
      </xdr:nvCxnSpPr>
      <xdr:spPr>
        <a:xfrm flipH="1" flipV="1">
          <a:off x="3957918" y="44142209"/>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537882</xdr:colOff>
      <xdr:row>253</xdr:row>
      <xdr:rowOff>149414</xdr:rowOff>
    </xdr:from>
    <xdr:to>
      <xdr:col>4</xdr:col>
      <xdr:colOff>687293</xdr:colOff>
      <xdr:row>256</xdr:row>
      <xdr:rowOff>25292</xdr:rowOff>
    </xdr:to>
    <xdr:pic>
      <xdr:nvPicPr>
        <xdr:cNvPr id="126" name="Image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49"/>
        <a:stretch>
          <a:fillRect/>
        </a:stretch>
      </xdr:blipFill>
      <xdr:spPr>
        <a:xfrm>
          <a:off x="1299882" y="44853414"/>
          <a:ext cx="2562411" cy="413760"/>
        </a:xfrm>
        <a:prstGeom prst="rect">
          <a:avLst/>
        </a:prstGeom>
      </xdr:spPr>
    </xdr:pic>
    <xdr:clientData/>
  </xdr:twoCellAnchor>
  <xdr:twoCellAnchor>
    <xdr:from>
      <xdr:col>5</xdr:col>
      <xdr:colOff>37353</xdr:colOff>
      <xdr:row>254</xdr:row>
      <xdr:rowOff>149412</xdr:rowOff>
    </xdr:from>
    <xdr:to>
      <xdr:col>5</xdr:col>
      <xdr:colOff>612587</xdr:colOff>
      <xdr:row>254</xdr:row>
      <xdr:rowOff>149413</xdr:rowOff>
    </xdr:to>
    <xdr:cxnSp macro="">
      <xdr:nvCxnSpPr>
        <xdr:cNvPr id="182" name="Straight Arrow Connector 11">
          <a:extLst>
            <a:ext uri="{FF2B5EF4-FFF2-40B4-BE49-F238E27FC236}">
              <a16:creationId xmlns:a16="http://schemas.microsoft.com/office/drawing/2014/main" id="{00000000-0008-0000-0100-0000B6000000}"/>
            </a:ext>
          </a:extLst>
        </xdr:cNvPr>
        <xdr:cNvCxnSpPr/>
      </xdr:nvCxnSpPr>
      <xdr:spPr>
        <a:xfrm flipH="1" flipV="1">
          <a:off x="3974353" y="45032706"/>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149411</xdr:colOff>
      <xdr:row>258</xdr:row>
      <xdr:rowOff>14940</xdr:rowOff>
    </xdr:from>
    <xdr:to>
      <xdr:col>4</xdr:col>
      <xdr:colOff>702235</xdr:colOff>
      <xdr:row>260</xdr:row>
      <xdr:rowOff>152293</xdr:rowOff>
    </xdr:to>
    <xdr:pic>
      <xdr:nvPicPr>
        <xdr:cNvPr id="127" name="Imag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50"/>
        <a:stretch>
          <a:fillRect/>
        </a:stretch>
      </xdr:blipFill>
      <xdr:spPr>
        <a:xfrm>
          <a:off x="149411" y="45615411"/>
          <a:ext cx="3727824" cy="495941"/>
        </a:xfrm>
        <a:prstGeom prst="rect">
          <a:avLst/>
        </a:prstGeom>
      </xdr:spPr>
    </xdr:pic>
    <xdr:clientData/>
  </xdr:twoCellAnchor>
  <xdr:twoCellAnchor>
    <xdr:from>
      <xdr:col>5</xdr:col>
      <xdr:colOff>59764</xdr:colOff>
      <xdr:row>259</xdr:row>
      <xdr:rowOff>14942</xdr:rowOff>
    </xdr:from>
    <xdr:to>
      <xdr:col>5</xdr:col>
      <xdr:colOff>634998</xdr:colOff>
      <xdr:row>259</xdr:row>
      <xdr:rowOff>14943</xdr:rowOff>
    </xdr:to>
    <xdr:cxnSp macro="">
      <xdr:nvCxnSpPr>
        <xdr:cNvPr id="183" name="Straight Arrow Connector 11">
          <a:extLst>
            <a:ext uri="{FF2B5EF4-FFF2-40B4-BE49-F238E27FC236}">
              <a16:creationId xmlns:a16="http://schemas.microsoft.com/office/drawing/2014/main" id="{00000000-0008-0000-0100-0000B7000000}"/>
            </a:ext>
          </a:extLst>
        </xdr:cNvPr>
        <xdr:cNvCxnSpPr/>
      </xdr:nvCxnSpPr>
      <xdr:spPr>
        <a:xfrm flipH="1" flipV="1">
          <a:off x="3996764" y="45794707"/>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209175</xdr:colOff>
      <xdr:row>262</xdr:row>
      <xdr:rowOff>6201</xdr:rowOff>
    </xdr:from>
    <xdr:to>
      <xdr:col>4</xdr:col>
      <xdr:colOff>699990</xdr:colOff>
      <xdr:row>265</xdr:row>
      <xdr:rowOff>145209</xdr:rowOff>
    </xdr:to>
    <xdr:pic>
      <xdr:nvPicPr>
        <xdr:cNvPr id="128" name="Imag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51"/>
        <a:stretch>
          <a:fillRect/>
        </a:stretch>
      </xdr:blipFill>
      <xdr:spPr>
        <a:xfrm>
          <a:off x="2495175" y="46323848"/>
          <a:ext cx="1379815" cy="676890"/>
        </a:xfrm>
        <a:prstGeom prst="rect">
          <a:avLst/>
        </a:prstGeom>
      </xdr:spPr>
    </xdr:pic>
    <xdr:clientData/>
  </xdr:twoCellAnchor>
  <xdr:twoCellAnchor>
    <xdr:from>
      <xdr:col>5</xdr:col>
      <xdr:colOff>62752</xdr:colOff>
      <xdr:row>262</xdr:row>
      <xdr:rowOff>159872</xdr:rowOff>
    </xdr:from>
    <xdr:to>
      <xdr:col>5</xdr:col>
      <xdr:colOff>637986</xdr:colOff>
      <xdr:row>262</xdr:row>
      <xdr:rowOff>159873</xdr:rowOff>
    </xdr:to>
    <xdr:cxnSp macro="">
      <xdr:nvCxnSpPr>
        <xdr:cNvPr id="184" name="Straight Arrow Connector 11">
          <a:extLst>
            <a:ext uri="{FF2B5EF4-FFF2-40B4-BE49-F238E27FC236}">
              <a16:creationId xmlns:a16="http://schemas.microsoft.com/office/drawing/2014/main" id="{00000000-0008-0000-0100-0000B8000000}"/>
            </a:ext>
          </a:extLst>
        </xdr:cNvPr>
        <xdr:cNvCxnSpPr/>
      </xdr:nvCxnSpPr>
      <xdr:spPr>
        <a:xfrm flipH="1" flipV="1">
          <a:off x="3999752" y="46477519"/>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709705</xdr:colOff>
      <xdr:row>267</xdr:row>
      <xdr:rowOff>114849</xdr:rowOff>
    </xdr:from>
    <xdr:to>
      <xdr:col>5</xdr:col>
      <xdr:colOff>17068</xdr:colOff>
      <xdr:row>272</xdr:row>
      <xdr:rowOff>28034</xdr:rowOff>
    </xdr:to>
    <xdr:pic>
      <xdr:nvPicPr>
        <xdr:cNvPr id="129" name="Image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52"/>
        <a:stretch>
          <a:fillRect/>
        </a:stretch>
      </xdr:blipFill>
      <xdr:spPr>
        <a:xfrm>
          <a:off x="709705" y="47328967"/>
          <a:ext cx="3244363" cy="809655"/>
        </a:xfrm>
        <a:prstGeom prst="rect">
          <a:avLst/>
        </a:prstGeom>
      </xdr:spPr>
    </xdr:pic>
    <xdr:clientData/>
  </xdr:twoCellAnchor>
  <xdr:twoCellAnchor>
    <xdr:from>
      <xdr:col>5</xdr:col>
      <xdr:colOff>97118</xdr:colOff>
      <xdr:row>268</xdr:row>
      <xdr:rowOff>112059</xdr:rowOff>
    </xdr:from>
    <xdr:to>
      <xdr:col>5</xdr:col>
      <xdr:colOff>672352</xdr:colOff>
      <xdr:row>268</xdr:row>
      <xdr:rowOff>112060</xdr:rowOff>
    </xdr:to>
    <xdr:cxnSp macro="">
      <xdr:nvCxnSpPr>
        <xdr:cNvPr id="185" name="Straight Arrow Connector 11">
          <a:extLst>
            <a:ext uri="{FF2B5EF4-FFF2-40B4-BE49-F238E27FC236}">
              <a16:creationId xmlns:a16="http://schemas.microsoft.com/office/drawing/2014/main" id="{00000000-0008-0000-0100-0000B9000000}"/>
            </a:ext>
          </a:extLst>
        </xdr:cNvPr>
        <xdr:cNvCxnSpPr/>
      </xdr:nvCxnSpPr>
      <xdr:spPr>
        <a:xfrm flipH="1" flipV="1">
          <a:off x="4034118" y="47505471"/>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373529</xdr:colOff>
      <xdr:row>274</xdr:row>
      <xdr:rowOff>5709</xdr:rowOff>
    </xdr:from>
    <xdr:to>
      <xdr:col>5</xdr:col>
      <xdr:colOff>13123</xdr:colOff>
      <xdr:row>281</xdr:row>
      <xdr:rowOff>169355</xdr:rowOff>
    </xdr:to>
    <xdr:pic>
      <xdr:nvPicPr>
        <xdr:cNvPr id="186" name="Image 185">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53"/>
        <a:stretch>
          <a:fillRect/>
        </a:stretch>
      </xdr:blipFill>
      <xdr:spPr>
        <a:xfrm>
          <a:off x="1897529" y="48474885"/>
          <a:ext cx="2052594" cy="1418705"/>
        </a:xfrm>
        <a:prstGeom prst="rect">
          <a:avLst/>
        </a:prstGeom>
      </xdr:spPr>
    </xdr:pic>
    <xdr:clientData/>
  </xdr:twoCellAnchor>
  <xdr:twoCellAnchor>
    <xdr:from>
      <xdr:col>5</xdr:col>
      <xdr:colOff>107578</xdr:colOff>
      <xdr:row>281</xdr:row>
      <xdr:rowOff>17931</xdr:rowOff>
    </xdr:from>
    <xdr:to>
      <xdr:col>5</xdr:col>
      <xdr:colOff>682812</xdr:colOff>
      <xdr:row>281</xdr:row>
      <xdr:rowOff>17932</xdr:rowOff>
    </xdr:to>
    <xdr:cxnSp macro="">
      <xdr:nvCxnSpPr>
        <xdr:cNvPr id="187" name="Straight Arrow Connector 11">
          <a:extLst>
            <a:ext uri="{FF2B5EF4-FFF2-40B4-BE49-F238E27FC236}">
              <a16:creationId xmlns:a16="http://schemas.microsoft.com/office/drawing/2014/main" id="{00000000-0008-0000-0100-0000BB000000}"/>
            </a:ext>
          </a:extLst>
        </xdr:cNvPr>
        <xdr:cNvCxnSpPr/>
      </xdr:nvCxnSpPr>
      <xdr:spPr>
        <a:xfrm flipH="1" flipV="1">
          <a:off x="4044578" y="49742166"/>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164353</xdr:colOff>
      <xdr:row>280</xdr:row>
      <xdr:rowOff>102826</xdr:rowOff>
    </xdr:from>
    <xdr:to>
      <xdr:col>4</xdr:col>
      <xdr:colOff>224118</xdr:colOff>
      <xdr:row>282</xdr:row>
      <xdr:rowOff>22412</xdr:rowOff>
    </xdr:to>
    <xdr:sp macro="" textlink="">
      <xdr:nvSpPr>
        <xdr:cNvPr id="188" name="Rectangle 187">
          <a:extLst>
            <a:ext uri="{FF2B5EF4-FFF2-40B4-BE49-F238E27FC236}">
              <a16:creationId xmlns:a16="http://schemas.microsoft.com/office/drawing/2014/main" id="{00000000-0008-0000-0100-0000BC000000}"/>
            </a:ext>
          </a:extLst>
        </xdr:cNvPr>
        <xdr:cNvSpPr/>
      </xdr:nvSpPr>
      <xdr:spPr>
        <a:xfrm>
          <a:off x="2450353" y="49647767"/>
          <a:ext cx="948765" cy="2781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103095</xdr:colOff>
      <xdr:row>278</xdr:row>
      <xdr:rowOff>58271</xdr:rowOff>
    </xdr:from>
    <xdr:to>
      <xdr:col>5</xdr:col>
      <xdr:colOff>678329</xdr:colOff>
      <xdr:row>278</xdr:row>
      <xdr:rowOff>58272</xdr:rowOff>
    </xdr:to>
    <xdr:cxnSp macro="">
      <xdr:nvCxnSpPr>
        <xdr:cNvPr id="189" name="Straight Arrow Connector 11">
          <a:extLst>
            <a:ext uri="{FF2B5EF4-FFF2-40B4-BE49-F238E27FC236}">
              <a16:creationId xmlns:a16="http://schemas.microsoft.com/office/drawing/2014/main" id="{00000000-0008-0000-0100-0000BD000000}"/>
            </a:ext>
          </a:extLst>
        </xdr:cNvPr>
        <xdr:cNvCxnSpPr/>
      </xdr:nvCxnSpPr>
      <xdr:spPr>
        <a:xfrm flipH="1" flipV="1">
          <a:off x="4040095" y="49244624"/>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201706</xdr:colOff>
      <xdr:row>277</xdr:row>
      <xdr:rowOff>173049</xdr:rowOff>
    </xdr:from>
    <xdr:to>
      <xdr:col>3</xdr:col>
      <xdr:colOff>585694</xdr:colOff>
      <xdr:row>279</xdr:row>
      <xdr:rowOff>67235</xdr:rowOff>
    </xdr:to>
    <xdr:sp macro="" textlink="">
      <xdr:nvSpPr>
        <xdr:cNvPr id="190" name="Rectangle 189">
          <a:extLst>
            <a:ext uri="{FF2B5EF4-FFF2-40B4-BE49-F238E27FC236}">
              <a16:creationId xmlns:a16="http://schemas.microsoft.com/office/drawing/2014/main" id="{00000000-0008-0000-0100-0000BE000000}"/>
            </a:ext>
          </a:extLst>
        </xdr:cNvPr>
        <xdr:cNvSpPr/>
      </xdr:nvSpPr>
      <xdr:spPr>
        <a:xfrm>
          <a:off x="2487706" y="49180108"/>
          <a:ext cx="383988" cy="2527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239059</xdr:colOff>
      <xdr:row>284</xdr:row>
      <xdr:rowOff>156883</xdr:rowOff>
    </xdr:from>
    <xdr:to>
      <xdr:col>5</xdr:col>
      <xdr:colOff>16630</xdr:colOff>
      <xdr:row>288</xdr:row>
      <xdr:rowOff>115897</xdr:rowOff>
    </xdr:to>
    <xdr:pic>
      <xdr:nvPicPr>
        <xdr:cNvPr id="191" name="Image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54"/>
        <a:stretch>
          <a:fillRect/>
        </a:stretch>
      </xdr:blipFill>
      <xdr:spPr>
        <a:xfrm>
          <a:off x="2525059" y="50419001"/>
          <a:ext cx="1428571" cy="676190"/>
        </a:xfrm>
        <a:prstGeom prst="rect">
          <a:avLst/>
        </a:prstGeom>
      </xdr:spPr>
    </xdr:pic>
    <xdr:clientData/>
  </xdr:twoCellAnchor>
  <xdr:twoCellAnchor>
    <xdr:from>
      <xdr:col>5</xdr:col>
      <xdr:colOff>95625</xdr:colOff>
      <xdr:row>285</xdr:row>
      <xdr:rowOff>110566</xdr:rowOff>
    </xdr:from>
    <xdr:to>
      <xdr:col>5</xdr:col>
      <xdr:colOff>670859</xdr:colOff>
      <xdr:row>285</xdr:row>
      <xdr:rowOff>110567</xdr:rowOff>
    </xdr:to>
    <xdr:cxnSp macro="">
      <xdr:nvCxnSpPr>
        <xdr:cNvPr id="192" name="Straight Arrow Connector 11">
          <a:extLst>
            <a:ext uri="{FF2B5EF4-FFF2-40B4-BE49-F238E27FC236}">
              <a16:creationId xmlns:a16="http://schemas.microsoft.com/office/drawing/2014/main" id="{00000000-0008-0000-0100-0000C0000000}"/>
            </a:ext>
          </a:extLst>
        </xdr:cNvPr>
        <xdr:cNvCxnSpPr/>
      </xdr:nvCxnSpPr>
      <xdr:spPr>
        <a:xfrm flipH="1" flipV="1">
          <a:off x="4032625" y="50551978"/>
          <a:ext cx="575234"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174811</xdr:colOff>
      <xdr:row>186</xdr:row>
      <xdr:rowOff>108858</xdr:rowOff>
    </xdr:from>
    <xdr:to>
      <xdr:col>4</xdr:col>
      <xdr:colOff>644071</xdr:colOff>
      <xdr:row>194</xdr:row>
      <xdr:rowOff>18143</xdr:rowOff>
    </xdr:to>
    <xdr:grpSp>
      <xdr:nvGrpSpPr>
        <xdr:cNvPr id="13" name="Groupe 12">
          <a:extLst>
            <a:ext uri="{FF2B5EF4-FFF2-40B4-BE49-F238E27FC236}">
              <a16:creationId xmlns:a16="http://schemas.microsoft.com/office/drawing/2014/main" id="{00000000-0008-0000-0100-00000D000000}"/>
            </a:ext>
          </a:extLst>
        </xdr:cNvPr>
        <xdr:cNvGrpSpPr/>
      </xdr:nvGrpSpPr>
      <xdr:grpSpPr>
        <a:xfrm>
          <a:off x="2433597" y="33165144"/>
          <a:ext cx="1349188" cy="1360713"/>
          <a:chOff x="2460811" y="33165144"/>
          <a:chExt cx="1358260" cy="1360713"/>
        </a:xfrm>
      </xdr:grpSpPr>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5"/>
          <a:stretch>
            <a:fillRect/>
          </a:stretch>
        </xdr:blipFill>
        <xdr:spPr>
          <a:xfrm>
            <a:off x="2491442" y="33186204"/>
            <a:ext cx="1295429" cy="1321511"/>
          </a:xfrm>
          <a:prstGeom prst="rect">
            <a:avLst/>
          </a:prstGeom>
        </xdr:spPr>
      </xdr:pic>
      <xdr:sp macro="" textlink="">
        <xdr:nvSpPr>
          <xdr:cNvPr id="158" name="Rectangle 157">
            <a:extLst>
              <a:ext uri="{FF2B5EF4-FFF2-40B4-BE49-F238E27FC236}">
                <a16:creationId xmlns:a16="http://schemas.microsoft.com/office/drawing/2014/main" id="{00000000-0008-0000-0100-00009E000000}"/>
              </a:ext>
            </a:extLst>
          </xdr:cNvPr>
          <xdr:cNvSpPr/>
        </xdr:nvSpPr>
        <xdr:spPr>
          <a:xfrm>
            <a:off x="2460811" y="33785789"/>
            <a:ext cx="1358260" cy="74006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1" name="Rectangle 40">
            <a:extLst>
              <a:ext uri="{FF2B5EF4-FFF2-40B4-BE49-F238E27FC236}">
                <a16:creationId xmlns:a16="http://schemas.microsoft.com/office/drawing/2014/main" id="{00000000-0008-0000-0100-000029000000}"/>
              </a:ext>
            </a:extLst>
          </xdr:cNvPr>
          <xdr:cNvSpPr/>
        </xdr:nvSpPr>
        <xdr:spPr>
          <a:xfrm>
            <a:off x="3625370" y="33165144"/>
            <a:ext cx="193701" cy="5170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3</xdr:col>
      <xdr:colOff>217714</xdr:colOff>
      <xdr:row>99</xdr:row>
      <xdr:rowOff>72571</xdr:rowOff>
    </xdr:from>
    <xdr:to>
      <xdr:col>4</xdr:col>
      <xdr:colOff>635000</xdr:colOff>
      <xdr:row>102</xdr:row>
      <xdr:rowOff>41352</xdr:rowOff>
    </xdr:to>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6"/>
        <a:stretch>
          <a:fillRect/>
        </a:stretch>
      </xdr:blipFill>
      <xdr:spPr>
        <a:xfrm>
          <a:off x="2503714" y="17317357"/>
          <a:ext cx="1306286" cy="513066"/>
        </a:xfrm>
        <a:prstGeom prst="rect">
          <a:avLst/>
        </a:prstGeom>
      </xdr:spPr>
    </xdr:pic>
    <xdr:clientData/>
  </xdr:twoCellAnchor>
  <xdr:twoCellAnchor editAs="oneCell">
    <xdr:from>
      <xdr:col>2</xdr:col>
      <xdr:colOff>480785</xdr:colOff>
      <xdr:row>87</xdr:row>
      <xdr:rowOff>72571</xdr:rowOff>
    </xdr:from>
    <xdr:to>
      <xdr:col>4</xdr:col>
      <xdr:colOff>659325</xdr:colOff>
      <xdr:row>89</xdr:row>
      <xdr:rowOff>154215</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7"/>
        <a:stretch>
          <a:fillRect/>
        </a:stretch>
      </xdr:blipFill>
      <xdr:spPr>
        <a:xfrm>
          <a:off x="2004785" y="15140214"/>
          <a:ext cx="1829540" cy="444501"/>
        </a:xfrm>
        <a:prstGeom prst="rect">
          <a:avLst/>
        </a:prstGeom>
      </xdr:spPr>
    </xdr:pic>
    <xdr:clientData/>
  </xdr:twoCellAnchor>
  <xdr:twoCellAnchor editAs="oneCell">
    <xdr:from>
      <xdr:col>8</xdr:col>
      <xdr:colOff>454904</xdr:colOff>
      <xdr:row>1</xdr:row>
      <xdr:rowOff>68303</xdr:rowOff>
    </xdr:from>
    <xdr:to>
      <xdr:col>9</xdr:col>
      <xdr:colOff>782438</xdr:colOff>
      <xdr:row>4</xdr:row>
      <xdr:rowOff>81004</xdr:rowOff>
    </xdr:to>
    <xdr:pic>
      <xdr:nvPicPr>
        <xdr:cNvPr id="166" name="Picture 4">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xdr:blipFill>
      <xdr:spPr>
        <a:xfrm>
          <a:off x="7258475" y="249732"/>
          <a:ext cx="1162106" cy="556986"/>
        </a:xfrm>
        <a:prstGeom prst="rect">
          <a:avLst/>
        </a:prstGeom>
      </xdr:spPr>
    </xdr:pic>
    <xdr:clientData/>
  </xdr:twoCellAnchor>
  <xdr:twoCellAnchor editAs="oneCell">
    <xdr:from>
      <xdr:col>0</xdr:col>
      <xdr:colOff>199571</xdr:colOff>
      <xdr:row>0</xdr:row>
      <xdr:rowOff>105890</xdr:rowOff>
    </xdr:from>
    <xdr:to>
      <xdr:col>2</xdr:col>
      <xdr:colOff>91677</xdr:colOff>
      <xdr:row>4</xdr:row>
      <xdr:rowOff>40301</xdr:rowOff>
    </xdr:to>
    <xdr:pic>
      <xdr:nvPicPr>
        <xdr:cNvPr id="170" name="Picture 4">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xdr:blipFill>
      <xdr:spPr>
        <a:xfrm>
          <a:off x="199571" y="105890"/>
          <a:ext cx="1561249" cy="660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313201</xdr:colOff>
      <xdr:row>0</xdr:row>
      <xdr:rowOff>89646</xdr:rowOff>
    </xdr:from>
    <xdr:to>
      <xdr:col>19</xdr:col>
      <xdr:colOff>0</xdr:colOff>
      <xdr:row>4</xdr:row>
      <xdr:rowOff>141942</xdr:rowOff>
    </xdr:to>
    <xdr:pic>
      <xdr:nvPicPr>
        <xdr:cNvPr id="3" name="Picture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xdr:blipFill>
      <xdr:spPr>
        <a:xfrm>
          <a:off x="11481730" y="89646"/>
          <a:ext cx="1950388" cy="769472"/>
        </a:xfrm>
        <a:prstGeom prst="rect">
          <a:avLst/>
        </a:prstGeom>
      </xdr:spPr>
    </xdr:pic>
    <xdr:clientData/>
  </xdr:twoCellAnchor>
  <xdr:twoCellAnchor editAs="oneCell">
    <xdr:from>
      <xdr:col>0</xdr:col>
      <xdr:colOff>313765</xdr:colOff>
      <xdr:row>1</xdr:row>
      <xdr:rowOff>6924</xdr:rowOff>
    </xdr:from>
    <xdr:to>
      <xdr:col>2</xdr:col>
      <xdr:colOff>35582</xdr:colOff>
      <xdr:row>4</xdr:row>
      <xdr:rowOff>46335</xdr:rowOff>
    </xdr:to>
    <xdr:pic>
      <xdr:nvPicPr>
        <xdr:cNvPr id="4" name="Picture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3765" y="186218"/>
          <a:ext cx="1365346" cy="577293"/>
        </a:xfrm>
        <a:prstGeom prst="rect">
          <a:avLst/>
        </a:prstGeom>
      </xdr:spPr>
    </xdr:pic>
    <xdr:clientData/>
  </xdr:twoCellAnchor>
  <xdr:twoCellAnchor>
    <xdr:from>
      <xdr:col>16</xdr:col>
      <xdr:colOff>594658</xdr:colOff>
      <xdr:row>15</xdr:row>
      <xdr:rowOff>143266</xdr:rowOff>
    </xdr:from>
    <xdr:to>
      <xdr:col>19</xdr:col>
      <xdr:colOff>0</xdr:colOff>
      <xdr:row>17</xdr:row>
      <xdr:rowOff>1241</xdr:rowOff>
    </xdr:to>
    <xdr:sp macro="" textlink="">
      <xdr:nvSpPr>
        <xdr:cNvPr id="52" name="Flèche : pentagone 51">
          <a:hlinkClick xmlns:r="http://schemas.openxmlformats.org/officeDocument/2006/relationships" r:id="rId3"/>
          <a:extLst>
            <a:ext uri="{FF2B5EF4-FFF2-40B4-BE49-F238E27FC236}">
              <a16:creationId xmlns:a16="http://schemas.microsoft.com/office/drawing/2014/main" id="{00000000-0008-0000-0200-000034000000}"/>
            </a:ext>
          </a:extLst>
        </xdr:cNvPr>
        <xdr:cNvSpPr/>
      </xdr:nvSpPr>
      <xdr:spPr>
        <a:xfrm>
          <a:off x="12360834" y="2832678"/>
          <a:ext cx="1691342"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Fiche Panne</a:t>
          </a:r>
        </a:p>
      </xdr:txBody>
    </xdr:sp>
    <xdr:clientData/>
  </xdr:twoCellAnchor>
  <xdr:twoCellAnchor>
    <xdr:from>
      <xdr:col>16</xdr:col>
      <xdr:colOff>594658</xdr:colOff>
      <xdr:row>10</xdr:row>
      <xdr:rowOff>3972</xdr:rowOff>
    </xdr:from>
    <xdr:to>
      <xdr:col>19</xdr:col>
      <xdr:colOff>0</xdr:colOff>
      <xdr:row>11</xdr:row>
      <xdr:rowOff>41241</xdr:rowOff>
    </xdr:to>
    <xdr:sp macro="" textlink="">
      <xdr:nvSpPr>
        <xdr:cNvPr id="54" name="Flèche : pentagone 53">
          <a:hlinkClick xmlns:r="http://schemas.openxmlformats.org/officeDocument/2006/relationships" r:id="rId4"/>
          <a:extLst>
            <a:ext uri="{FF2B5EF4-FFF2-40B4-BE49-F238E27FC236}">
              <a16:creationId xmlns:a16="http://schemas.microsoft.com/office/drawing/2014/main" id="{00000000-0008-0000-0200-000036000000}"/>
            </a:ext>
          </a:extLst>
        </xdr:cNvPr>
        <xdr:cNvSpPr/>
      </xdr:nvSpPr>
      <xdr:spPr>
        <a:xfrm>
          <a:off x="12360834" y="1796913"/>
          <a:ext cx="1691342"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Pannes</a:t>
          </a:r>
          <a:r>
            <a:rPr lang="fr-FR" sz="1000" b="1" baseline="0">
              <a:solidFill>
                <a:schemeClr val="bg1"/>
              </a:solidFill>
            </a:rPr>
            <a:t> et Réparations</a:t>
          </a:r>
          <a:endParaRPr lang="fr-FR" sz="1000" b="1">
            <a:solidFill>
              <a:schemeClr val="bg1"/>
            </a:solidFill>
          </a:endParaRPr>
        </a:p>
      </xdr:txBody>
    </xdr:sp>
    <xdr:clientData/>
  </xdr:twoCellAnchor>
  <xdr:twoCellAnchor>
    <xdr:from>
      <xdr:col>16</xdr:col>
      <xdr:colOff>594658</xdr:colOff>
      <xdr:row>11</xdr:row>
      <xdr:rowOff>84572</xdr:rowOff>
    </xdr:from>
    <xdr:to>
      <xdr:col>19</xdr:col>
      <xdr:colOff>0</xdr:colOff>
      <xdr:row>12</xdr:row>
      <xdr:rowOff>124747</xdr:rowOff>
    </xdr:to>
    <xdr:sp macro="" textlink="">
      <xdr:nvSpPr>
        <xdr:cNvPr id="55" name="Flèche : pentagone 54">
          <a:hlinkClick xmlns:r="http://schemas.openxmlformats.org/officeDocument/2006/relationships" r:id="rId5"/>
          <a:extLst>
            <a:ext uri="{FF2B5EF4-FFF2-40B4-BE49-F238E27FC236}">
              <a16:creationId xmlns:a16="http://schemas.microsoft.com/office/drawing/2014/main" id="{00000000-0008-0000-0200-000037000000}"/>
            </a:ext>
          </a:extLst>
        </xdr:cNvPr>
        <xdr:cNvSpPr/>
      </xdr:nvSpPr>
      <xdr:spPr>
        <a:xfrm>
          <a:off x="12360834" y="2056807"/>
          <a:ext cx="1691342" cy="219469"/>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Suivi</a:t>
          </a:r>
          <a:r>
            <a:rPr lang="fr-FR" sz="1000" b="1" baseline="0">
              <a:solidFill>
                <a:schemeClr val="bg1"/>
              </a:solidFill>
            </a:rPr>
            <a:t> Inventaire</a:t>
          </a:r>
          <a:endParaRPr lang="fr-FR" sz="1000" b="1">
            <a:solidFill>
              <a:schemeClr val="bg1"/>
            </a:solidFill>
          </a:endParaRPr>
        </a:p>
      </xdr:txBody>
    </xdr:sp>
    <xdr:clientData/>
  </xdr:twoCellAnchor>
  <xdr:twoCellAnchor>
    <xdr:from>
      <xdr:col>16</xdr:col>
      <xdr:colOff>594658</xdr:colOff>
      <xdr:row>12</xdr:row>
      <xdr:rowOff>168077</xdr:rowOff>
    </xdr:from>
    <xdr:to>
      <xdr:col>19</xdr:col>
      <xdr:colOff>0</xdr:colOff>
      <xdr:row>14</xdr:row>
      <xdr:rowOff>26052</xdr:rowOff>
    </xdr:to>
    <xdr:sp macro="" textlink="">
      <xdr:nvSpPr>
        <xdr:cNvPr id="56" name="Flèche : pentagone 55">
          <a:hlinkClick xmlns:r="http://schemas.openxmlformats.org/officeDocument/2006/relationships" r:id="rId6"/>
          <a:extLst>
            <a:ext uri="{FF2B5EF4-FFF2-40B4-BE49-F238E27FC236}">
              <a16:creationId xmlns:a16="http://schemas.microsoft.com/office/drawing/2014/main" id="{00000000-0008-0000-0200-000038000000}"/>
            </a:ext>
          </a:extLst>
        </xdr:cNvPr>
        <xdr:cNvSpPr/>
      </xdr:nvSpPr>
      <xdr:spPr>
        <a:xfrm>
          <a:off x="12360834" y="2319606"/>
          <a:ext cx="1691342" cy="216564"/>
        </a:xfrm>
        <a:prstGeom prst="homePlat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Planificateur Maintenance</a:t>
          </a:r>
        </a:p>
      </xdr:txBody>
    </xdr:sp>
    <xdr:clientData/>
  </xdr:twoCellAnchor>
  <xdr:twoCellAnchor>
    <xdr:from>
      <xdr:col>16</xdr:col>
      <xdr:colOff>594658</xdr:colOff>
      <xdr:row>14</xdr:row>
      <xdr:rowOff>61911</xdr:rowOff>
    </xdr:from>
    <xdr:to>
      <xdr:col>19</xdr:col>
      <xdr:colOff>0</xdr:colOff>
      <xdr:row>15</xdr:row>
      <xdr:rowOff>102915</xdr:rowOff>
    </xdr:to>
    <xdr:sp macro="" textlink="">
      <xdr:nvSpPr>
        <xdr:cNvPr id="57" name="Flèche : pentagone 56">
          <a:hlinkClick xmlns:r="http://schemas.openxmlformats.org/officeDocument/2006/relationships" r:id="rId7"/>
          <a:extLst>
            <a:ext uri="{FF2B5EF4-FFF2-40B4-BE49-F238E27FC236}">
              <a16:creationId xmlns:a16="http://schemas.microsoft.com/office/drawing/2014/main" id="{00000000-0008-0000-0200-000039000000}"/>
            </a:ext>
          </a:extLst>
        </xdr:cNvPr>
        <xdr:cNvSpPr/>
      </xdr:nvSpPr>
      <xdr:spPr>
        <a:xfrm>
          <a:off x="12360834" y="2572029"/>
          <a:ext cx="1691342" cy="220298"/>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Fiche Recueil</a:t>
          </a:r>
        </a:p>
      </xdr:txBody>
    </xdr:sp>
    <xdr:clientData/>
  </xdr:twoCellAnchor>
  <xdr:twoCellAnchor>
    <xdr:from>
      <xdr:col>16</xdr:col>
      <xdr:colOff>594658</xdr:colOff>
      <xdr:row>17</xdr:row>
      <xdr:rowOff>37351</xdr:rowOff>
    </xdr:from>
    <xdr:to>
      <xdr:col>19</xdr:col>
      <xdr:colOff>0</xdr:colOff>
      <xdr:row>18</xdr:row>
      <xdr:rowOff>74620</xdr:rowOff>
    </xdr:to>
    <xdr:sp macro="" textlink="">
      <xdr:nvSpPr>
        <xdr:cNvPr id="125" name="Flèche : pentagone 124">
          <a:hlinkClick xmlns:r="http://schemas.openxmlformats.org/officeDocument/2006/relationships" r:id="rId8"/>
          <a:extLst>
            <a:ext uri="{FF2B5EF4-FFF2-40B4-BE49-F238E27FC236}">
              <a16:creationId xmlns:a16="http://schemas.microsoft.com/office/drawing/2014/main" id="{00000000-0008-0000-0200-00007D000000}"/>
            </a:ext>
          </a:extLst>
        </xdr:cNvPr>
        <xdr:cNvSpPr/>
      </xdr:nvSpPr>
      <xdr:spPr>
        <a:xfrm>
          <a:off x="12360834" y="3085351"/>
          <a:ext cx="1691342" cy="216563"/>
        </a:xfrm>
        <a:prstGeom prst="homePlat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Retour Page de couverture</a:t>
          </a:r>
        </a:p>
      </xdr:txBody>
    </xdr:sp>
    <xdr:clientData/>
  </xdr:twoCellAnchor>
  <xdr:twoCellAnchor>
    <xdr:from>
      <xdr:col>16</xdr:col>
      <xdr:colOff>594658</xdr:colOff>
      <xdr:row>18</xdr:row>
      <xdr:rowOff>112060</xdr:rowOff>
    </xdr:from>
    <xdr:to>
      <xdr:col>19</xdr:col>
      <xdr:colOff>0</xdr:colOff>
      <xdr:row>19</xdr:row>
      <xdr:rowOff>153064</xdr:rowOff>
    </xdr:to>
    <xdr:sp macro="" textlink="">
      <xdr:nvSpPr>
        <xdr:cNvPr id="126" name="Flèche : pentagone 125">
          <a:hlinkClick xmlns:r="http://schemas.openxmlformats.org/officeDocument/2006/relationships" r:id="rId9"/>
          <a:extLst>
            <a:ext uri="{FF2B5EF4-FFF2-40B4-BE49-F238E27FC236}">
              <a16:creationId xmlns:a16="http://schemas.microsoft.com/office/drawing/2014/main" id="{00000000-0008-0000-0200-00007E000000}"/>
            </a:ext>
          </a:extLst>
        </xdr:cNvPr>
        <xdr:cNvSpPr/>
      </xdr:nvSpPr>
      <xdr:spPr>
        <a:xfrm>
          <a:off x="12360834" y="3339354"/>
          <a:ext cx="1691342" cy="220298"/>
        </a:xfrm>
        <a:prstGeom prst="homePlat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Retour Instructions</a:t>
          </a:r>
        </a:p>
      </xdr:txBody>
    </xdr:sp>
    <xdr:clientData/>
  </xdr:twoCellAnchor>
  <xdr:twoCellAnchor>
    <xdr:from>
      <xdr:col>13</xdr:col>
      <xdr:colOff>612589</xdr:colOff>
      <xdr:row>10</xdr:row>
      <xdr:rowOff>1</xdr:rowOff>
    </xdr:from>
    <xdr:to>
      <xdr:col>16</xdr:col>
      <xdr:colOff>526589</xdr:colOff>
      <xdr:row>19</xdr:row>
      <xdr:rowOff>149412</xdr:rowOff>
    </xdr:to>
    <xdr:sp macro="" textlink="">
      <xdr:nvSpPr>
        <xdr:cNvPr id="127" name="Rectangle 126">
          <a:extLst>
            <a:ext uri="{FF2B5EF4-FFF2-40B4-BE49-F238E27FC236}">
              <a16:creationId xmlns:a16="http://schemas.microsoft.com/office/drawing/2014/main" id="{00000000-0008-0000-0200-00007F000000}"/>
            </a:ext>
          </a:extLst>
        </xdr:cNvPr>
        <xdr:cNvSpPr/>
      </xdr:nvSpPr>
      <xdr:spPr>
        <a:xfrm>
          <a:off x="10137589" y="1792942"/>
          <a:ext cx="1692000" cy="1763058"/>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lumMod val="50000"/>
                </a:schemeClr>
              </a:solidFill>
            </a:rPr>
            <a:t>MENU DE NAVIGATION</a:t>
          </a:r>
        </a:p>
      </xdr:txBody>
    </xdr:sp>
    <xdr:clientData/>
  </xdr:twoCellAnchor>
  <xdr:twoCellAnchor>
    <xdr:from>
      <xdr:col>2</xdr:col>
      <xdr:colOff>129987</xdr:colOff>
      <xdr:row>31</xdr:row>
      <xdr:rowOff>55282</xdr:rowOff>
    </xdr:from>
    <xdr:to>
      <xdr:col>5</xdr:col>
      <xdr:colOff>322730</xdr:colOff>
      <xdr:row>32</xdr:row>
      <xdr:rowOff>54535</xdr:rowOff>
    </xdr:to>
    <xdr:cxnSp macro="">
      <xdr:nvCxnSpPr>
        <xdr:cNvPr id="131" name="Connecteur : en angle 130">
          <a:extLst>
            <a:ext uri="{FF2B5EF4-FFF2-40B4-BE49-F238E27FC236}">
              <a16:creationId xmlns:a16="http://schemas.microsoft.com/office/drawing/2014/main" id="{00000000-0008-0000-0200-000083000000}"/>
            </a:ext>
          </a:extLst>
        </xdr:cNvPr>
        <xdr:cNvCxnSpPr>
          <a:stCxn id="141" idx="3"/>
          <a:endCxn id="147" idx="1"/>
        </xdr:cNvCxnSpPr>
      </xdr:nvCxnSpPr>
      <xdr:spPr>
        <a:xfrm>
          <a:off x="1653987" y="4926106"/>
          <a:ext cx="2097743" cy="178547"/>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171823</xdr:colOff>
      <xdr:row>34</xdr:row>
      <xdr:rowOff>104587</xdr:rowOff>
    </xdr:from>
    <xdr:to>
      <xdr:col>3</xdr:col>
      <xdr:colOff>784411</xdr:colOff>
      <xdr:row>40</xdr:row>
      <xdr:rowOff>97117</xdr:rowOff>
    </xdr:to>
    <xdr:sp macro="" textlink="">
      <xdr:nvSpPr>
        <xdr:cNvPr id="137" name="Rectangle : carré corné 136">
          <a:extLst>
            <a:ext uri="{FF2B5EF4-FFF2-40B4-BE49-F238E27FC236}">
              <a16:creationId xmlns:a16="http://schemas.microsoft.com/office/drawing/2014/main" id="{00000000-0008-0000-0200-000089000000}"/>
            </a:ext>
          </a:extLst>
        </xdr:cNvPr>
        <xdr:cNvSpPr/>
      </xdr:nvSpPr>
      <xdr:spPr>
        <a:xfrm>
          <a:off x="1695823" y="6051175"/>
          <a:ext cx="1374588" cy="1068295"/>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000" b="1" u="sng">
              <a:solidFill>
                <a:srgbClr val="FF0000"/>
              </a:solidFill>
            </a:rPr>
            <a:t>NOTE</a:t>
          </a:r>
          <a:endParaRPr lang="fr-FR" sz="1000" b="0" u="none">
            <a:solidFill>
              <a:sysClr val="windowText" lastClr="000000"/>
            </a:solidFill>
          </a:endParaRPr>
        </a:p>
        <a:p>
          <a:pPr algn="l"/>
          <a:r>
            <a:rPr lang="fr-FR" sz="1000" b="0" u="none">
              <a:solidFill>
                <a:sysClr val="windowText" lastClr="000000"/>
              </a:solidFill>
            </a:rPr>
            <a:t>Il</a:t>
          </a:r>
          <a:r>
            <a:rPr lang="fr-FR" sz="1000" b="0" u="none" baseline="0">
              <a:solidFill>
                <a:sysClr val="windowText" lastClr="000000"/>
              </a:solidFill>
            </a:rPr>
            <a:t> est recommandé d'utiliser la fiche de réclamation spécifique à l'éclairage public.</a:t>
          </a:r>
          <a:endParaRPr lang="fr-FR" sz="1000" b="1" u="sng">
            <a:solidFill>
              <a:srgbClr val="FF0000"/>
            </a:solidFill>
          </a:endParaRPr>
        </a:p>
      </xdr:txBody>
    </xdr:sp>
    <xdr:clientData/>
  </xdr:twoCellAnchor>
  <xdr:twoCellAnchor>
    <xdr:from>
      <xdr:col>0</xdr:col>
      <xdr:colOff>70225</xdr:colOff>
      <xdr:row>32</xdr:row>
      <xdr:rowOff>167342</xdr:rowOff>
    </xdr:from>
    <xdr:to>
      <xdr:col>2</xdr:col>
      <xdr:colOff>127000</xdr:colOff>
      <xdr:row>35</xdr:row>
      <xdr:rowOff>97119</xdr:rowOff>
    </xdr:to>
    <xdr:sp macro="" textlink="">
      <xdr:nvSpPr>
        <xdr:cNvPr id="140" name="Rectangle 139">
          <a:extLst>
            <a:ext uri="{FF2B5EF4-FFF2-40B4-BE49-F238E27FC236}">
              <a16:creationId xmlns:a16="http://schemas.microsoft.com/office/drawing/2014/main" id="{00000000-0008-0000-0200-00008C000000}"/>
            </a:ext>
          </a:extLst>
        </xdr:cNvPr>
        <xdr:cNvSpPr/>
      </xdr:nvSpPr>
      <xdr:spPr>
        <a:xfrm>
          <a:off x="70225" y="5217460"/>
          <a:ext cx="1580775" cy="46765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Fiche Réclamation éclairage public</a:t>
          </a:r>
        </a:p>
      </xdr:txBody>
    </xdr:sp>
    <xdr:clientData/>
  </xdr:twoCellAnchor>
  <xdr:twoCellAnchor>
    <xdr:from>
      <xdr:col>0</xdr:col>
      <xdr:colOff>73212</xdr:colOff>
      <xdr:row>30</xdr:row>
      <xdr:rowOff>5976</xdr:rowOff>
    </xdr:from>
    <xdr:to>
      <xdr:col>2</xdr:col>
      <xdr:colOff>129987</xdr:colOff>
      <xdr:row>32</xdr:row>
      <xdr:rowOff>104588</xdr:rowOff>
    </xdr:to>
    <xdr:sp macro="" textlink="">
      <xdr:nvSpPr>
        <xdr:cNvPr id="141" name="Rectangle 140">
          <a:extLst>
            <a:ext uri="{FF2B5EF4-FFF2-40B4-BE49-F238E27FC236}">
              <a16:creationId xmlns:a16="http://schemas.microsoft.com/office/drawing/2014/main" id="{00000000-0008-0000-0200-00008D000000}"/>
            </a:ext>
          </a:extLst>
        </xdr:cNvPr>
        <xdr:cNvSpPr/>
      </xdr:nvSpPr>
      <xdr:spPr>
        <a:xfrm>
          <a:off x="73212" y="4697505"/>
          <a:ext cx="1580775" cy="457201"/>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Demande téléphonique enregistrée </a:t>
          </a:r>
        </a:p>
      </xdr:txBody>
    </xdr:sp>
    <xdr:clientData/>
  </xdr:twoCellAnchor>
  <xdr:twoCellAnchor>
    <xdr:from>
      <xdr:col>0</xdr:col>
      <xdr:colOff>80684</xdr:colOff>
      <xdr:row>28</xdr:row>
      <xdr:rowOff>125506</xdr:rowOff>
    </xdr:from>
    <xdr:to>
      <xdr:col>2</xdr:col>
      <xdr:colOff>530412</xdr:colOff>
      <xdr:row>29</xdr:row>
      <xdr:rowOff>141941</xdr:rowOff>
    </xdr:to>
    <xdr:sp macro="" textlink="">
      <xdr:nvSpPr>
        <xdr:cNvPr id="142" name="Rectangle 141">
          <a:extLst>
            <a:ext uri="{FF2B5EF4-FFF2-40B4-BE49-F238E27FC236}">
              <a16:creationId xmlns:a16="http://schemas.microsoft.com/office/drawing/2014/main" id="{00000000-0008-0000-0200-00008E000000}"/>
            </a:ext>
          </a:extLst>
        </xdr:cNvPr>
        <xdr:cNvSpPr/>
      </xdr:nvSpPr>
      <xdr:spPr>
        <a:xfrm>
          <a:off x="80684" y="4458447"/>
          <a:ext cx="1973728" cy="195729"/>
        </a:xfrm>
        <a:prstGeom prst="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Bureau d'ordre/Espace citoyen</a:t>
          </a:r>
        </a:p>
      </xdr:txBody>
    </xdr:sp>
    <xdr:clientData/>
  </xdr:twoCellAnchor>
  <xdr:twoCellAnchor>
    <xdr:from>
      <xdr:col>5</xdr:col>
      <xdr:colOff>91147</xdr:colOff>
      <xdr:row>28</xdr:row>
      <xdr:rowOff>128494</xdr:rowOff>
    </xdr:from>
    <xdr:to>
      <xdr:col>7</xdr:col>
      <xdr:colOff>540875</xdr:colOff>
      <xdr:row>29</xdr:row>
      <xdr:rowOff>144929</xdr:rowOff>
    </xdr:to>
    <xdr:sp macro="" textlink="">
      <xdr:nvSpPr>
        <xdr:cNvPr id="144" name="Rectangle 143">
          <a:extLst>
            <a:ext uri="{FF2B5EF4-FFF2-40B4-BE49-F238E27FC236}">
              <a16:creationId xmlns:a16="http://schemas.microsoft.com/office/drawing/2014/main" id="{00000000-0008-0000-0200-000090000000}"/>
            </a:ext>
          </a:extLst>
        </xdr:cNvPr>
        <xdr:cNvSpPr/>
      </xdr:nvSpPr>
      <xdr:spPr>
        <a:xfrm>
          <a:off x="3520147" y="4461435"/>
          <a:ext cx="1973728" cy="195729"/>
        </a:xfrm>
        <a:prstGeom prst="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Service Eclairage Public</a:t>
          </a:r>
        </a:p>
      </xdr:txBody>
    </xdr:sp>
    <xdr:clientData/>
  </xdr:twoCellAnchor>
  <xdr:twoCellAnchor>
    <xdr:from>
      <xdr:col>5</xdr:col>
      <xdr:colOff>322730</xdr:colOff>
      <xdr:row>31</xdr:row>
      <xdr:rowOff>68728</xdr:rowOff>
    </xdr:from>
    <xdr:to>
      <xdr:col>7</xdr:col>
      <xdr:colOff>379505</xdr:colOff>
      <xdr:row>33</xdr:row>
      <xdr:rowOff>40341</xdr:rowOff>
    </xdr:to>
    <xdr:sp macro="" textlink="">
      <xdr:nvSpPr>
        <xdr:cNvPr id="147" name="Rectangle 146">
          <a:extLst>
            <a:ext uri="{FF2B5EF4-FFF2-40B4-BE49-F238E27FC236}">
              <a16:creationId xmlns:a16="http://schemas.microsoft.com/office/drawing/2014/main" id="{00000000-0008-0000-0200-000093000000}"/>
            </a:ext>
          </a:extLst>
        </xdr:cNvPr>
        <xdr:cNvSpPr/>
      </xdr:nvSpPr>
      <xdr:spPr>
        <a:xfrm>
          <a:off x="3751730" y="4939552"/>
          <a:ext cx="1580775" cy="330201"/>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Codifier la réclamation</a:t>
          </a:r>
        </a:p>
      </xdr:txBody>
    </xdr:sp>
    <xdr:clientData/>
  </xdr:twoCellAnchor>
  <xdr:twoCellAnchor>
    <xdr:from>
      <xdr:col>5</xdr:col>
      <xdr:colOff>333188</xdr:colOff>
      <xdr:row>34</xdr:row>
      <xdr:rowOff>71716</xdr:rowOff>
    </xdr:from>
    <xdr:to>
      <xdr:col>7</xdr:col>
      <xdr:colOff>389963</xdr:colOff>
      <xdr:row>37</xdr:row>
      <xdr:rowOff>29883</xdr:rowOff>
    </xdr:to>
    <xdr:sp macro="" textlink="">
      <xdr:nvSpPr>
        <xdr:cNvPr id="148" name="Rectangle 147">
          <a:extLst>
            <a:ext uri="{FF2B5EF4-FFF2-40B4-BE49-F238E27FC236}">
              <a16:creationId xmlns:a16="http://schemas.microsoft.com/office/drawing/2014/main" id="{00000000-0008-0000-0200-000094000000}"/>
            </a:ext>
          </a:extLst>
        </xdr:cNvPr>
        <xdr:cNvSpPr/>
      </xdr:nvSpPr>
      <xdr:spPr>
        <a:xfrm>
          <a:off x="3762188" y="5480422"/>
          <a:ext cx="1580775" cy="49604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Renseigner le type</a:t>
          </a:r>
          <a:r>
            <a:rPr lang="fr-FR" sz="1000" b="1" baseline="0">
              <a:solidFill>
                <a:sysClr val="windowText" lastClr="000000"/>
              </a:solidFill>
            </a:rPr>
            <a:t> de la réclamation</a:t>
          </a:r>
          <a:endParaRPr lang="fr-FR" sz="1000" b="1">
            <a:solidFill>
              <a:sysClr val="windowText" lastClr="000000"/>
            </a:solidFill>
          </a:endParaRPr>
        </a:p>
      </xdr:txBody>
    </xdr:sp>
    <xdr:clientData/>
  </xdr:twoCellAnchor>
  <xdr:twoCellAnchor>
    <xdr:from>
      <xdr:col>2</xdr:col>
      <xdr:colOff>127000</xdr:colOff>
      <xdr:row>32</xdr:row>
      <xdr:rowOff>54535</xdr:rowOff>
    </xdr:from>
    <xdr:to>
      <xdr:col>5</xdr:col>
      <xdr:colOff>322730</xdr:colOff>
      <xdr:row>34</xdr:row>
      <xdr:rowOff>42584</xdr:rowOff>
    </xdr:to>
    <xdr:cxnSp macro="">
      <xdr:nvCxnSpPr>
        <xdr:cNvPr id="150" name="Connecteur : en angle 149">
          <a:extLst>
            <a:ext uri="{FF2B5EF4-FFF2-40B4-BE49-F238E27FC236}">
              <a16:creationId xmlns:a16="http://schemas.microsoft.com/office/drawing/2014/main" id="{00000000-0008-0000-0200-000096000000}"/>
            </a:ext>
          </a:extLst>
        </xdr:cNvPr>
        <xdr:cNvCxnSpPr>
          <a:stCxn id="140" idx="3"/>
          <a:endCxn id="147" idx="1"/>
        </xdr:cNvCxnSpPr>
      </xdr:nvCxnSpPr>
      <xdr:spPr>
        <a:xfrm flipV="1">
          <a:off x="1651000" y="5104653"/>
          <a:ext cx="2100730" cy="346637"/>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339166</xdr:colOff>
      <xdr:row>33</xdr:row>
      <xdr:rowOff>37353</xdr:rowOff>
    </xdr:from>
    <xdr:to>
      <xdr:col>6</xdr:col>
      <xdr:colOff>339166</xdr:colOff>
      <xdr:row>34</xdr:row>
      <xdr:rowOff>74059</xdr:rowOff>
    </xdr:to>
    <xdr:cxnSp macro="">
      <xdr:nvCxnSpPr>
        <xdr:cNvPr id="161" name="Connecteur droit avec flèche 160">
          <a:extLst>
            <a:ext uri="{FF2B5EF4-FFF2-40B4-BE49-F238E27FC236}">
              <a16:creationId xmlns:a16="http://schemas.microsoft.com/office/drawing/2014/main" id="{00000000-0008-0000-0200-0000A1000000}"/>
            </a:ext>
          </a:extLst>
        </xdr:cNvPr>
        <xdr:cNvCxnSpPr/>
      </xdr:nvCxnSpPr>
      <xdr:spPr>
        <a:xfrm flipH="1">
          <a:off x="4530166" y="5266765"/>
          <a:ext cx="0" cy="216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xdr:col>
      <xdr:colOff>328706</xdr:colOff>
      <xdr:row>38</xdr:row>
      <xdr:rowOff>74706</xdr:rowOff>
    </xdr:from>
    <xdr:to>
      <xdr:col>7</xdr:col>
      <xdr:colOff>385481</xdr:colOff>
      <xdr:row>41</xdr:row>
      <xdr:rowOff>164353</xdr:rowOff>
    </xdr:to>
    <xdr:sp macro="" textlink="">
      <xdr:nvSpPr>
        <xdr:cNvPr id="163" name="Rectangle 162">
          <a:extLst>
            <a:ext uri="{FF2B5EF4-FFF2-40B4-BE49-F238E27FC236}">
              <a16:creationId xmlns:a16="http://schemas.microsoft.com/office/drawing/2014/main" id="{00000000-0008-0000-0200-0000A3000000}"/>
            </a:ext>
          </a:extLst>
        </xdr:cNvPr>
        <xdr:cNvSpPr/>
      </xdr:nvSpPr>
      <xdr:spPr>
        <a:xfrm>
          <a:off x="3757706" y="6200588"/>
          <a:ext cx="1580775" cy="627530"/>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Enregistrer</a:t>
          </a:r>
          <a:r>
            <a:rPr lang="fr-FR" sz="1000" b="1" baseline="0">
              <a:solidFill>
                <a:sysClr val="windowText" lastClr="000000"/>
              </a:solidFill>
            </a:rPr>
            <a:t> la date de réception de la réclamation</a:t>
          </a:r>
          <a:endParaRPr lang="fr-FR" sz="1000" b="1">
            <a:solidFill>
              <a:sysClr val="windowText" lastClr="000000"/>
            </a:solidFill>
          </a:endParaRPr>
        </a:p>
      </xdr:txBody>
    </xdr:sp>
    <xdr:clientData/>
  </xdr:twoCellAnchor>
  <xdr:twoCellAnchor>
    <xdr:from>
      <xdr:col>6</xdr:col>
      <xdr:colOff>349625</xdr:colOff>
      <xdr:row>37</xdr:row>
      <xdr:rowOff>40342</xdr:rowOff>
    </xdr:from>
    <xdr:to>
      <xdr:col>6</xdr:col>
      <xdr:colOff>349625</xdr:colOff>
      <xdr:row>38</xdr:row>
      <xdr:rowOff>77048</xdr:rowOff>
    </xdr:to>
    <xdr:cxnSp macro="">
      <xdr:nvCxnSpPr>
        <xdr:cNvPr id="164" name="Connecteur droit avec flèche 163">
          <a:extLst>
            <a:ext uri="{FF2B5EF4-FFF2-40B4-BE49-F238E27FC236}">
              <a16:creationId xmlns:a16="http://schemas.microsoft.com/office/drawing/2014/main" id="{00000000-0008-0000-0200-0000A4000000}"/>
            </a:ext>
          </a:extLst>
        </xdr:cNvPr>
        <xdr:cNvCxnSpPr/>
      </xdr:nvCxnSpPr>
      <xdr:spPr>
        <a:xfrm flipH="1">
          <a:off x="4540625" y="5986930"/>
          <a:ext cx="0" cy="216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xdr:col>
      <xdr:colOff>336176</xdr:colOff>
      <xdr:row>56</xdr:row>
      <xdr:rowOff>127010</xdr:rowOff>
    </xdr:from>
    <xdr:to>
      <xdr:col>7</xdr:col>
      <xdr:colOff>392951</xdr:colOff>
      <xdr:row>59</xdr:row>
      <xdr:rowOff>85176</xdr:rowOff>
    </xdr:to>
    <xdr:sp macro="" textlink="">
      <xdr:nvSpPr>
        <xdr:cNvPr id="165" name="Rectangle 164">
          <a:extLst>
            <a:ext uri="{FF2B5EF4-FFF2-40B4-BE49-F238E27FC236}">
              <a16:creationId xmlns:a16="http://schemas.microsoft.com/office/drawing/2014/main" id="{00000000-0008-0000-0200-0000A5000000}"/>
            </a:ext>
          </a:extLst>
        </xdr:cNvPr>
        <xdr:cNvSpPr/>
      </xdr:nvSpPr>
      <xdr:spPr>
        <a:xfrm>
          <a:off x="3765176" y="9480186"/>
          <a:ext cx="1580775" cy="49604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Sélectionner le type d'intervenant</a:t>
          </a:r>
        </a:p>
      </xdr:txBody>
    </xdr:sp>
    <xdr:clientData/>
  </xdr:twoCellAnchor>
  <xdr:twoCellAnchor>
    <xdr:from>
      <xdr:col>6</xdr:col>
      <xdr:colOff>342154</xdr:colOff>
      <xdr:row>41</xdr:row>
      <xdr:rowOff>167342</xdr:rowOff>
    </xdr:from>
    <xdr:to>
      <xdr:col>6</xdr:col>
      <xdr:colOff>342154</xdr:colOff>
      <xdr:row>43</xdr:row>
      <xdr:rowOff>24754</xdr:rowOff>
    </xdr:to>
    <xdr:cxnSp macro="">
      <xdr:nvCxnSpPr>
        <xdr:cNvPr id="166" name="Connecteur droit avec flèche 165">
          <a:extLst>
            <a:ext uri="{FF2B5EF4-FFF2-40B4-BE49-F238E27FC236}">
              <a16:creationId xmlns:a16="http://schemas.microsoft.com/office/drawing/2014/main" id="{00000000-0008-0000-0200-0000A6000000}"/>
            </a:ext>
          </a:extLst>
        </xdr:cNvPr>
        <xdr:cNvCxnSpPr/>
      </xdr:nvCxnSpPr>
      <xdr:spPr>
        <a:xfrm flipH="1">
          <a:off x="4533154" y="6831107"/>
          <a:ext cx="0" cy="216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xdr:col>
      <xdr:colOff>525929</xdr:colOff>
      <xdr:row>60</xdr:row>
      <xdr:rowOff>137464</xdr:rowOff>
    </xdr:from>
    <xdr:to>
      <xdr:col>7</xdr:col>
      <xdr:colOff>164352</xdr:colOff>
      <xdr:row>63</xdr:row>
      <xdr:rowOff>77700</xdr:rowOff>
    </xdr:to>
    <xdr:sp macro="" textlink="">
      <xdr:nvSpPr>
        <xdr:cNvPr id="169" name="Losange 168">
          <a:extLst>
            <a:ext uri="{FF2B5EF4-FFF2-40B4-BE49-F238E27FC236}">
              <a16:creationId xmlns:a16="http://schemas.microsoft.com/office/drawing/2014/main" id="{00000000-0008-0000-0200-0000A9000000}"/>
            </a:ext>
          </a:extLst>
        </xdr:cNvPr>
        <xdr:cNvSpPr/>
      </xdr:nvSpPr>
      <xdr:spPr>
        <a:xfrm>
          <a:off x="3954929" y="8594170"/>
          <a:ext cx="1162423" cy="478118"/>
        </a:xfrm>
        <a:prstGeom prst="diamond">
          <a:avLst/>
        </a:prstGeom>
        <a:solidFill>
          <a:schemeClr val="bg1">
            <a:lumMod val="8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Interne</a:t>
          </a:r>
        </a:p>
      </xdr:txBody>
    </xdr:sp>
    <xdr:clientData/>
  </xdr:twoCellAnchor>
  <xdr:twoCellAnchor>
    <xdr:from>
      <xdr:col>7</xdr:col>
      <xdr:colOff>174810</xdr:colOff>
      <xdr:row>62</xdr:row>
      <xdr:rowOff>7474</xdr:rowOff>
    </xdr:from>
    <xdr:to>
      <xdr:col>8</xdr:col>
      <xdr:colOff>60810</xdr:colOff>
      <xdr:row>62</xdr:row>
      <xdr:rowOff>7474</xdr:rowOff>
    </xdr:to>
    <xdr:cxnSp macro="">
      <xdr:nvCxnSpPr>
        <xdr:cNvPr id="170" name="Connecteur droit avec flèche 169">
          <a:extLst>
            <a:ext uri="{FF2B5EF4-FFF2-40B4-BE49-F238E27FC236}">
              <a16:creationId xmlns:a16="http://schemas.microsoft.com/office/drawing/2014/main" id="{00000000-0008-0000-0200-0000AA000000}"/>
            </a:ext>
          </a:extLst>
        </xdr:cNvPr>
        <xdr:cNvCxnSpPr/>
      </xdr:nvCxnSpPr>
      <xdr:spPr>
        <a:xfrm flipV="1">
          <a:off x="5127810" y="8284886"/>
          <a:ext cx="648000"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7</xdr:col>
      <xdr:colOff>246530</xdr:colOff>
      <xdr:row>60</xdr:row>
      <xdr:rowOff>37356</xdr:rowOff>
    </xdr:from>
    <xdr:to>
      <xdr:col>7</xdr:col>
      <xdr:colOff>545354</xdr:colOff>
      <xdr:row>61</xdr:row>
      <xdr:rowOff>156886</xdr:rowOff>
    </xdr:to>
    <xdr:pic>
      <xdr:nvPicPr>
        <xdr:cNvPr id="174" name="Graphique 173" descr="Coche">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199530" y="7956180"/>
          <a:ext cx="298824" cy="298824"/>
        </a:xfrm>
        <a:prstGeom prst="rect">
          <a:avLst/>
        </a:prstGeom>
      </xdr:spPr>
    </xdr:pic>
    <xdr:clientData/>
  </xdr:twoCellAnchor>
  <xdr:twoCellAnchor editAs="oneCell">
    <xdr:from>
      <xdr:col>5</xdr:col>
      <xdr:colOff>747057</xdr:colOff>
      <xdr:row>63</xdr:row>
      <xdr:rowOff>67238</xdr:rowOff>
    </xdr:from>
    <xdr:to>
      <xdr:col>6</xdr:col>
      <xdr:colOff>291352</xdr:colOff>
      <xdr:row>65</xdr:row>
      <xdr:rowOff>29885</xdr:rowOff>
    </xdr:to>
    <xdr:pic>
      <xdr:nvPicPr>
        <xdr:cNvPr id="176" name="Graphique 175" descr="Fermer">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4176057" y="8523944"/>
          <a:ext cx="306295" cy="306294"/>
        </a:xfrm>
        <a:prstGeom prst="rect">
          <a:avLst/>
        </a:prstGeom>
      </xdr:spPr>
    </xdr:pic>
    <xdr:clientData/>
  </xdr:twoCellAnchor>
  <xdr:twoCellAnchor>
    <xdr:from>
      <xdr:col>6</xdr:col>
      <xdr:colOff>336176</xdr:colOff>
      <xdr:row>63</xdr:row>
      <xdr:rowOff>76206</xdr:rowOff>
    </xdr:from>
    <xdr:to>
      <xdr:col>6</xdr:col>
      <xdr:colOff>336176</xdr:colOff>
      <xdr:row>65</xdr:row>
      <xdr:rowOff>128559</xdr:rowOff>
    </xdr:to>
    <xdr:cxnSp macro="">
      <xdr:nvCxnSpPr>
        <xdr:cNvPr id="177" name="Connecteur droit avec flèche 176">
          <a:extLst>
            <a:ext uri="{FF2B5EF4-FFF2-40B4-BE49-F238E27FC236}">
              <a16:creationId xmlns:a16="http://schemas.microsoft.com/office/drawing/2014/main" id="{00000000-0008-0000-0200-0000B1000000}"/>
            </a:ext>
          </a:extLst>
        </xdr:cNvPr>
        <xdr:cNvCxnSpPr/>
      </xdr:nvCxnSpPr>
      <xdr:spPr>
        <a:xfrm flipH="1">
          <a:off x="4527176" y="8532912"/>
          <a:ext cx="0" cy="396000"/>
        </a:xfrm>
        <a:prstGeom prst="straightConnector1">
          <a:avLst/>
        </a:prstGeom>
        <a:ln>
          <a:solidFill>
            <a:schemeClr val="accent4">
              <a:lumMod val="60000"/>
              <a:lumOff val="40000"/>
            </a:schemeClr>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361576</xdr:colOff>
      <xdr:row>65</xdr:row>
      <xdr:rowOff>144926</xdr:rowOff>
    </xdr:from>
    <xdr:to>
      <xdr:col>7</xdr:col>
      <xdr:colOff>418351</xdr:colOff>
      <xdr:row>69</xdr:row>
      <xdr:rowOff>149408</xdr:rowOff>
    </xdr:to>
    <xdr:sp macro="" textlink="">
      <xdr:nvSpPr>
        <xdr:cNvPr id="179" name="Rectangle 178">
          <a:extLst>
            <a:ext uri="{FF2B5EF4-FFF2-40B4-BE49-F238E27FC236}">
              <a16:creationId xmlns:a16="http://schemas.microsoft.com/office/drawing/2014/main" id="{00000000-0008-0000-0200-0000B3000000}"/>
            </a:ext>
          </a:extLst>
        </xdr:cNvPr>
        <xdr:cNvSpPr/>
      </xdr:nvSpPr>
      <xdr:spPr>
        <a:xfrm>
          <a:off x="3790576" y="8945279"/>
          <a:ext cx="1580775" cy="691776"/>
        </a:xfrm>
        <a:prstGeom prst="rect">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Envoyer une demande</a:t>
          </a:r>
          <a:r>
            <a:rPr lang="fr-FR" sz="1000" b="1" baseline="0">
              <a:solidFill>
                <a:sysClr val="windowText" lastClr="000000"/>
              </a:solidFill>
            </a:rPr>
            <a:t> officielle à la tierce partie (STEG, autres...)</a:t>
          </a:r>
          <a:endParaRPr lang="fr-FR" sz="1000" b="1">
            <a:solidFill>
              <a:sysClr val="windowText" lastClr="000000"/>
            </a:solidFill>
          </a:endParaRPr>
        </a:p>
      </xdr:txBody>
    </xdr:sp>
    <xdr:clientData/>
  </xdr:twoCellAnchor>
  <xdr:twoCellAnchor>
    <xdr:from>
      <xdr:col>8</xdr:col>
      <xdr:colOff>77694</xdr:colOff>
      <xdr:row>60</xdr:row>
      <xdr:rowOff>129992</xdr:rowOff>
    </xdr:from>
    <xdr:to>
      <xdr:col>10</xdr:col>
      <xdr:colOff>134469</xdr:colOff>
      <xdr:row>63</xdr:row>
      <xdr:rowOff>88159</xdr:rowOff>
    </xdr:to>
    <xdr:sp macro="" textlink="">
      <xdr:nvSpPr>
        <xdr:cNvPr id="180" name="Rectangle 179">
          <a:extLst>
            <a:ext uri="{FF2B5EF4-FFF2-40B4-BE49-F238E27FC236}">
              <a16:creationId xmlns:a16="http://schemas.microsoft.com/office/drawing/2014/main" id="{00000000-0008-0000-0200-0000B4000000}"/>
            </a:ext>
          </a:extLst>
        </xdr:cNvPr>
        <xdr:cNvSpPr/>
      </xdr:nvSpPr>
      <xdr:spPr>
        <a:xfrm>
          <a:off x="5792694" y="8048816"/>
          <a:ext cx="1580775" cy="49604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Affectation de l'équipe réparation</a:t>
          </a:r>
        </a:p>
      </xdr:txBody>
    </xdr:sp>
    <xdr:clientData/>
  </xdr:twoCellAnchor>
  <xdr:twoCellAnchor>
    <xdr:from>
      <xdr:col>5</xdr:col>
      <xdr:colOff>321248</xdr:colOff>
      <xdr:row>43</xdr:row>
      <xdr:rowOff>17930</xdr:rowOff>
    </xdr:from>
    <xdr:to>
      <xdr:col>7</xdr:col>
      <xdr:colOff>378023</xdr:colOff>
      <xdr:row>45</xdr:row>
      <xdr:rowOff>82178</xdr:rowOff>
    </xdr:to>
    <xdr:sp macro="" textlink="">
      <xdr:nvSpPr>
        <xdr:cNvPr id="201" name="Rectangle 200">
          <a:extLst>
            <a:ext uri="{FF2B5EF4-FFF2-40B4-BE49-F238E27FC236}">
              <a16:creationId xmlns:a16="http://schemas.microsoft.com/office/drawing/2014/main" id="{00000000-0008-0000-0200-0000C9000000}"/>
            </a:ext>
          </a:extLst>
        </xdr:cNvPr>
        <xdr:cNvSpPr/>
      </xdr:nvSpPr>
      <xdr:spPr>
        <a:xfrm>
          <a:off x="3750248" y="7040283"/>
          <a:ext cx="1580775" cy="422836"/>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Description de la réclamation</a:t>
          </a:r>
        </a:p>
      </xdr:txBody>
    </xdr:sp>
    <xdr:clientData/>
  </xdr:twoCellAnchor>
  <xdr:twoCellAnchor>
    <xdr:from>
      <xdr:col>8</xdr:col>
      <xdr:colOff>107574</xdr:colOff>
      <xdr:row>72</xdr:row>
      <xdr:rowOff>62759</xdr:rowOff>
    </xdr:from>
    <xdr:to>
      <xdr:col>10</xdr:col>
      <xdr:colOff>164349</xdr:colOff>
      <xdr:row>75</xdr:row>
      <xdr:rowOff>20927</xdr:rowOff>
    </xdr:to>
    <xdr:sp macro="" textlink="">
      <xdr:nvSpPr>
        <xdr:cNvPr id="205" name="Rectangle 204">
          <a:extLst>
            <a:ext uri="{FF2B5EF4-FFF2-40B4-BE49-F238E27FC236}">
              <a16:creationId xmlns:a16="http://schemas.microsoft.com/office/drawing/2014/main" id="{00000000-0008-0000-0200-0000CD000000}"/>
            </a:ext>
          </a:extLst>
        </xdr:cNvPr>
        <xdr:cNvSpPr/>
      </xdr:nvSpPr>
      <xdr:spPr>
        <a:xfrm>
          <a:off x="5822574" y="10626171"/>
          <a:ext cx="1580775" cy="496050"/>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Fixation de la date de</a:t>
          </a:r>
          <a:r>
            <a:rPr lang="fr-FR" sz="1000" b="1" baseline="0">
              <a:solidFill>
                <a:sysClr val="windowText" lastClr="000000"/>
              </a:solidFill>
            </a:rPr>
            <a:t> sortie de l'équipe</a:t>
          </a:r>
          <a:endParaRPr lang="fr-FR" sz="1000" b="1">
            <a:solidFill>
              <a:sysClr val="windowText" lastClr="000000"/>
            </a:solidFill>
          </a:endParaRPr>
        </a:p>
      </xdr:txBody>
    </xdr:sp>
    <xdr:clientData/>
  </xdr:twoCellAnchor>
  <xdr:twoCellAnchor>
    <xdr:from>
      <xdr:col>9</xdr:col>
      <xdr:colOff>83672</xdr:colOff>
      <xdr:row>63</xdr:row>
      <xdr:rowOff>95624</xdr:rowOff>
    </xdr:from>
    <xdr:to>
      <xdr:col>9</xdr:col>
      <xdr:colOff>83672</xdr:colOff>
      <xdr:row>64</xdr:row>
      <xdr:rowOff>132330</xdr:rowOff>
    </xdr:to>
    <xdr:cxnSp macro="">
      <xdr:nvCxnSpPr>
        <xdr:cNvPr id="206" name="Connecteur droit avec flèche 205">
          <a:extLst>
            <a:ext uri="{FF2B5EF4-FFF2-40B4-BE49-F238E27FC236}">
              <a16:creationId xmlns:a16="http://schemas.microsoft.com/office/drawing/2014/main" id="{00000000-0008-0000-0200-0000CE000000}"/>
            </a:ext>
          </a:extLst>
        </xdr:cNvPr>
        <xdr:cNvCxnSpPr/>
      </xdr:nvCxnSpPr>
      <xdr:spPr>
        <a:xfrm flipH="1">
          <a:off x="6560672" y="8552330"/>
          <a:ext cx="0" cy="216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79190</xdr:colOff>
      <xdr:row>70</xdr:row>
      <xdr:rowOff>59764</xdr:rowOff>
    </xdr:from>
    <xdr:to>
      <xdr:col>9</xdr:col>
      <xdr:colOff>79190</xdr:colOff>
      <xdr:row>72</xdr:row>
      <xdr:rowOff>61176</xdr:rowOff>
    </xdr:to>
    <xdr:cxnSp macro="">
      <xdr:nvCxnSpPr>
        <xdr:cNvPr id="209" name="Connecteur droit avec flèche 208">
          <a:extLst>
            <a:ext uri="{FF2B5EF4-FFF2-40B4-BE49-F238E27FC236}">
              <a16:creationId xmlns:a16="http://schemas.microsoft.com/office/drawing/2014/main" id="{00000000-0008-0000-0200-0000D1000000}"/>
            </a:ext>
          </a:extLst>
        </xdr:cNvPr>
        <xdr:cNvCxnSpPr>
          <a:stCxn id="319" idx="2"/>
        </xdr:cNvCxnSpPr>
      </xdr:nvCxnSpPr>
      <xdr:spPr>
        <a:xfrm flipH="1">
          <a:off x="6556190" y="10264588"/>
          <a:ext cx="0" cy="360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110564</xdr:colOff>
      <xdr:row>77</xdr:row>
      <xdr:rowOff>147922</xdr:rowOff>
    </xdr:from>
    <xdr:to>
      <xdr:col>10</xdr:col>
      <xdr:colOff>167339</xdr:colOff>
      <xdr:row>80</xdr:row>
      <xdr:rowOff>106089</xdr:rowOff>
    </xdr:to>
    <xdr:sp macro="" textlink="">
      <xdr:nvSpPr>
        <xdr:cNvPr id="212" name="Rectangle 211">
          <a:extLst>
            <a:ext uri="{FF2B5EF4-FFF2-40B4-BE49-F238E27FC236}">
              <a16:creationId xmlns:a16="http://schemas.microsoft.com/office/drawing/2014/main" id="{00000000-0008-0000-0200-0000D4000000}"/>
            </a:ext>
          </a:extLst>
        </xdr:cNvPr>
        <xdr:cNvSpPr/>
      </xdr:nvSpPr>
      <xdr:spPr>
        <a:xfrm>
          <a:off x="5825564" y="11607804"/>
          <a:ext cx="1580775" cy="496050"/>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Demande</a:t>
          </a:r>
          <a:r>
            <a:rPr lang="fr-FR" sz="1000" b="1" baseline="0">
              <a:solidFill>
                <a:sysClr val="windowText" lastClr="000000"/>
              </a:solidFill>
            </a:rPr>
            <a:t> de sortie du matériel du magasin</a:t>
          </a:r>
          <a:endParaRPr lang="fr-FR" sz="1000" b="1">
            <a:solidFill>
              <a:sysClr val="windowText" lastClr="000000"/>
            </a:solidFill>
          </a:endParaRPr>
        </a:p>
      </xdr:txBody>
    </xdr:sp>
    <xdr:clientData/>
  </xdr:twoCellAnchor>
  <xdr:twoCellAnchor>
    <xdr:from>
      <xdr:col>10</xdr:col>
      <xdr:colOff>167339</xdr:colOff>
      <xdr:row>79</xdr:row>
      <xdr:rowOff>37358</xdr:rowOff>
    </xdr:from>
    <xdr:to>
      <xdr:col>16</xdr:col>
      <xdr:colOff>171823</xdr:colOff>
      <xdr:row>79</xdr:row>
      <xdr:rowOff>37358</xdr:rowOff>
    </xdr:to>
    <xdr:cxnSp macro="">
      <xdr:nvCxnSpPr>
        <xdr:cNvPr id="218" name="Connecteur droit avec flèche 217">
          <a:extLst>
            <a:ext uri="{FF2B5EF4-FFF2-40B4-BE49-F238E27FC236}">
              <a16:creationId xmlns:a16="http://schemas.microsoft.com/office/drawing/2014/main" id="{00000000-0008-0000-0200-0000DA000000}"/>
            </a:ext>
          </a:extLst>
        </xdr:cNvPr>
        <xdr:cNvCxnSpPr>
          <a:stCxn id="212" idx="3"/>
        </xdr:cNvCxnSpPr>
      </xdr:nvCxnSpPr>
      <xdr:spPr>
        <a:xfrm>
          <a:off x="7406339" y="11855829"/>
          <a:ext cx="4068484"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16</xdr:col>
      <xdr:colOff>188259</xdr:colOff>
      <xdr:row>77</xdr:row>
      <xdr:rowOff>165834</xdr:rowOff>
    </xdr:from>
    <xdr:to>
      <xdr:col>18</xdr:col>
      <xdr:colOff>245034</xdr:colOff>
      <xdr:row>80</xdr:row>
      <xdr:rowOff>124001</xdr:rowOff>
    </xdr:to>
    <xdr:sp macro="" textlink="">
      <xdr:nvSpPr>
        <xdr:cNvPr id="221" name="Rectangle 220">
          <a:extLst>
            <a:ext uri="{FF2B5EF4-FFF2-40B4-BE49-F238E27FC236}">
              <a16:creationId xmlns:a16="http://schemas.microsoft.com/office/drawing/2014/main" id="{00000000-0008-0000-0200-0000DD000000}"/>
            </a:ext>
          </a:extLst>
        </xdr:cNvPr>
        <xdr:cNvSpPr/>
      </xdr:nvSpPr>
      <xdr:spPr>
        <a:xfrm>
          <a:off x="11491259" y="11625716"/>
          <a:ext cx="1580775" cy="496050"/>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Bon de sortie du</a:t>
          </a:r>
          <a:r>
            <a:rPr lang="fr-FR" sz="1000" b="1" baseline="0">
              <a:solidFill>
                <a:sysClr val="windowText" lastClr="000000"/>
              </a:solidFill>
            </a:rPr>
            <a:t> matériel rempli et approuvé</a:t>
          </a:r>
          <a:endParaRPr lang="fr-FR" sz="1000" b="1">
            <a:solidFill>
              <a:sysClr val="windowText" lastClr="000000"/>
            </a:solidFill>
          </a:endParaRPr>
        </a:p>
      </xdr:txBody>
    </xdr:sp>
    <xdr:clientData/>
  </xdr:twoCellAnchor>
  <xdr:twoCellAnchor>
    <xdr:from>
      <xdr:col>9</xdr:col>
      <xdr:colOff>138953</xdr:colOff>
      <xdr:row>80</xdr:row>
      <xdr:rowOff>124001</xdr:rowOff>
    </xdr:from>
    <xdr:to>
      <xdr:col>17</xdr:col>
      <xdr:colOff>216647</xdr:colOff>
      <xdr:row>90</xdr:row>
      <xdr:rowOff>5999</xdr:rowOff>
    </xdr:to>
    <xdr:cxnSp macro="">
      <xdr:nvCxnSpPr>
        <xdr:cNvPr id="222" name="Connecteur : en angle 221">
          <a:extLst>
            <a:ext uri="{FF2B5EF4-FFF2-40B4-BE49-F238E27FC236}">
              <a16:creationId xmlns:a16="http://schemas.microsoft.com/office/drawing/2014/main" id="{00000000-0008-0000-0200-0000DE000000}"/>
            </a:ext>
          </a:extLst>
        </xdr:cNvPr>
        <xdr:cNvCxnSpPr>
          <a:stCxn id="221" idx="2"/>
          <a:endCxn id="223" idx="0"/>
        </xdr:cNvCxnSpPr>
      </xdr:nvCxnSpPr>
      <xdr:spPr>
        <a:xfrm rot="5400000">
          <a:off x="7983801" y="10753918"/>
          <a:ext cx="2929998" cy="5665694"/>
        </a:xfrm>
        <a:prstGeom prst="bentConnector3">
          <a:avLst>
            <a:gd name="adj1" fmla="val 19225"/>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110565</xdr:colOff>
      <xdr:row>90</xdr:row>
      <xdr:rowOff>5999</xdr:rowOff>
    </xdr:from>
    <xdr:to>
      <xdr:col>10</xdr:col>
      <xdr:colOff>167340</xdr:colOff>
      <xdr:row>92</xdr:row>
      <xdr:rowOff>143459</xdr:rowOff>
    </xdr:to>
    <xdr:sp macro="" textlink="">
      <xdr:nvSpPr>
        <xdr:cNvPr id="223" name="Rectangle 222">
          <a:extLst>
            <a:ext uri="{FF2B5EF4-FFF2-40B4-BE49-F238E27FC236}">
              <a16:creationId xmlns:a16="http://schemas.microsoft.com/office/drawing/2014/main" id="{00000000-0008-0000-0200-0000DF000000}"/>
            </a:ext>
          </a:extLst>
        </xdr:cNvPr>
        <xdr:cNvSpPr/>
      </xdr:nvSpPr>
      <xdr:spPr>
        <a:xfrm>
          <a:off x="5825565" y="12720940"/>
          <a:ext cx="1580775" cy="496048"/>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Mobilisation de l'équipe pour l'intervention terrain</a:t>
          </a:r>
        </a:p>
      </xdr:txBody>
    </xdr:sp>
    <xdr:clientData/>
  </xdr:twoCellAnchor>
  <xdr:twoCellAnchor>
    <xdr:from>
      <xdr:col>0</xdr:col>
      <xdr:colOff>67236</xdr:colOff>
      <xdr:row>93</xdr:row>
      <xdr:rowOff>9001</xdr:rowOff>
    </xdr:from>
    <xdr:to>
      <xdr:col>2</xdr:col>
      <xdr:colOff>124011</xdr:colOff>
      <xdr:row>94</xdr:row>
      <xdr:rowOff>159908</xdr:rowOff>
    </xdr:to>
    <xdr:sp macro="" textlink="">
      <xdr:nvSpPr>
        <xdr:cNvPr id="232" name="Rectangle 231">
          <a:extLst>
            <a:ext uri="{FF2B5EF4-FFF2-40B4-BE49-F238E27FC236}">
              <a16:creationId xmlns:a16="http://schemas.microsoft.com/office/drawing/2014/main" id="{00000000-0008-0000-0200-0000E8000000}"/>
            </a:ext>
          </a:extLst>
        </xdr:cNvPr>
        <xdr:cNvSpPr/>
      </xdr:nvSpPr>
      <xdr:spPr>
        <a:xfrm>
          <a:off x="67236" y="13261825"/>
          <a:ext cx="1580775" cy="330201"/>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Fiche Panne</a:t>
          </a:r>
        </a:p>
      </xdr:txBody>
    </xdr:sp>
    <xdr:clientData/>
  </xdr:twoCellAnchor>
  <xdr:twoCellAnchor>
    <xdr:from>
      <xdr:col>8</xdr:col>
      <xdr:colOff>115046</xdr:colOff>
      <xdr:row>93</xdr:row>
      <xdr:rowOff>174840</xdr:rowOff>
    </xdr:from>
    <xdr:to>
      <xdr:col>10</xdr:col>
      <xdr:colOff>171821</xdr:colOff>
      <xdr:row>97</xdr:row>
      <xdr:rowOff>67263</xdr:rowOff>
    </xdr:to>
    <xdr:sp macro="" textlink="">
      <xdr:nvSpPr>
        <xdr:cNvPr id="234" name="Rectangle 233">
          <a:extLst>
            <a:ext uri="{FF2B5EF4-FFF2-40B4-BE49-F238E27FC236}">
              <a16:creationId xmlns:a16="http://schemas.microsoft.com/office/drawing/2014/main" id="{00000000-0008-0000-0200-0000EA000000}"/>
            </a:ext>
          </a:extLst>
        </xdr:cNvPr>
        <xdr:cNvSpPr/>
      </xdr:nvSpPr>
      <xdr:spPr>
        <a:xfrm>
          <a:off x="5830046" y="13427664"/>
          <a:ext cx="1580775" cy="60959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Identification et Enregistrement de la panne</a:t>
          </a:r>
        </a:p>
      </xdr:txBody>
    </xdr:sp>
    <xdr:clientData/>
  </xdr:twoCellAnchor>
  <xdr:twoCellAnchor>
    <xdr:from>
      <xdr:col>9</xdr:col>
      <xdr:colOff>121024</xdr:colOff>
      <xdr:row>92</xdr:row>
      <xdr:rowOff>140479</xdr:rowOff>
    </xdr:from>
    <xdr:to>
      <xdr:col>9</xdr:col>
      <xdr:colOff>121024</xdr:colOff>
      <xdr:row>93</xdr:row>
      <xdr:rowOff>177183</xdr:rowOff>
    </xdr:to>
    <xdr:cxnSp macro="">
      <xdr:nvCxnSpPr>
        <xdr:cNvPr id="235" name="Connecteur droit avec flèche 234">
          <a:extLst>
            <a:ext uri="{FF2B5EF4-FFF2-40B4-BE49-F238E27FC236}">
              <a16:creationId xmlns:a16="http://schemas.microsoft.com/office/drawing/2014/main" id="{00000000-0008-0000-0200-0000EB000000}"/>
            </a:ext>
          </a:extLst>
        </xdr:cNvPr>
        <xdr:cNvCxnSpPr/>
      </xdr:nvCxnSpPr>
      <xdr:spPr>
        <a:xfrm flipH="1">
          <a:off x="6598024" y="13214008"/>
          <a:ext cx="0" cy="215999"/>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124011</xdr:colOff>
      <xdr:row>93</xdr:row>
      <xdr:rowOff>174102</xdr:rowOff>
    </xdr:from>
    <xdr:to>
      <xdr:col>8</xdr:col>
      <xdr:colOff>115046</xdr:colOff>
      <xdr:row>95</xdr:row>
      <xdr:rowOff>121052</xdr:rowOff>
    </xdr:to>
    <xdr:cxnSp macro="">
      <xdr:nvCxnSpPr>
        <xdr:cNvPr id="236" name="Connecteur : en angle 235">
          <a:extLst>
            <a:ext uri="{FF2B5EF4-FFF2-40B4-BE49-F238E27FC236}">
              <a16:creationId xmlns:a16="http://schemas.microsoft.com/office/drawing/2014/main" id="{00000000-0008-0000-0200-0000EC000000}"/>
            </a:ext>
          </a:extLst>
        </xdr:cNvPr>
        <xdr:cNvCxnSpPr>
          <a:stCxn id="232" idx="3"/>
          <a:endCxn id="234" idx="1"/>
        </xdr:cNvCxnSpPr>
      </xdr:nvCxnSpPr>
      <xdr:spPr>
        <a:xfrm>
          <a:off x="1648011" y="13426926"/>
          <a:ext cx="4182035" cy="305538"/>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127000</xdr:colOff>
      <xdr:row>101</xdr:row>
      <xdr:rowOff>97145</xdr:rowOff>
    </xdr:from>
    <xdr:to>
      <xdr:col>10</xdr:col>
      <xdr:colOff>144929</xdr:colOff>
      <xdr:row>104</xdr:row>
      <xdr:rowOff>127027</xdr:rowOff>
    </xdr:to>
    <xdr:sp macro="" textlink="">
      <xdr:nvSpPr>
        <xdr:cNvPr id="239" name="Losange 238">
          <a:extLst>
            <a:ext uri="{FF2B5EF4-FFF2-40B4-BE49-F238E27FC236}">
              <a16:creationId xmlns:a16="http://schemas.microsoft.com/office/drawing/2014/main" id="{00000000-0008-0000-0200-0000EF000000}"/>
            </a:ext>
          </a:extLst>
        </xdr:cNvPr>
        <xdr:cNvSpPr/>
      </xdr:nvSpPr>
      <xdr:spPr>
        <a:xfrm>
          <a:off x="5842000" y="14784321"/>
          <a:ext cx="1541929" cy="567765"/>
        </a:xfrm>
        <a:prstGeom prst="diamond">
          <a:avLst/>
        </a:prstGeom>
        <a:solidFill>
          <a:schemeClr val="bg1">
            <a:lumMod val="8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Réparation</a:t>
          </a:r>
        </a:p>
      </xdr:txBody>
    </xdr:sp>
    <xdr:clientData/>
  </xdr:twoCellAnchor>
  <xdr:twoCellAnchor>
    <xdr:from>
      <xdr:col>8</xdr:col>
      <xdr:colOff>118034</xdr:colOff>
      <xdr:row>98</xdr:row>
      <xdr:rowOff>95662</xdr:rowOff>
    </xdr:from>
    <xdr:to>
      <xdr:col>10</xdr:col>
      <xdr:colOff>174809</xdr:colOff>
      <xdr:row>100</xdr:row>
      <xdr:rowOff>44853</xdr:rowOff>
    </xdr:to>
    <xdr:sp macro="" textlink="">
      <xdr:nvSpPr>
        <xdr:cNvPr id="241" name="Rectangle 240">
          <a:extLst>
            <a:ext uri="{FF2B5EF4-FFF2-40B4-BE49-F238E27FC236}">
              <a16:creationId xmlns:a16="http://schemas.microsoft.com/office/drawing/2014/main" id="{00000000-0008-0000-0200-0000F1000000}"/>
            </a:ext>
          </a:extLst>
        </xdr:cNvPr>
        <xdr:cNvSpPr/>
      </xdr:nvSpPr>
      <xdr:spPr>
        <a:xfrm>
          <a:off x="5833034" y="14244956"/>
          <a:ext cx="1580775" cy="30777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Diagnostic </a:t>
          </a:r>
        </a:p>
      </xdr:txBody>
    </xdr:sp>
    <xdr:clientData/>
  </xdr:twoCellAnchor>
  <xdr:twoCellAnchor>
    <xdr:from>
      <xdr:col>9</xdr:col>
      <xdr:colOff>124012</xdr:colOff>
      <xdr:row>97</xdr:row>
      <xdr:rowOff>61298</xdr:rowOff>
    </xdr:from>
    <xdr:to>
      <xdr:col>9</xdr:col>
      <xdr:colOff>124012</xdr:colOff>
      <xdr:row>98</xdr:row>
      <xdr:rowOff>98005</xdr:rowOff>
    </xdr:to>
    <xdr:cxnSp macro="">
      <xdr:nvCxnSpPr>
        <xdr:cNvPr id="242" name="Connecteur droit avec flèche 241">
          <a:extLst>
            <a:ext uri="{FF2B5EF4-FFF2-40B4-BE49-F238E27FC236}">
              <a16:creationId xmlns:a16="http://schemas.microsoft.com/office/drawing/2014/main" id="{00000000-0008-0000-0200-0000F2000000}"/>
            </a:ext>
          </a:extLst>
        </xdr:cNvPr>
        <xdr:cNvCxnSpPr/>
      </xdr:nvCxnSpPr>
      <xdr:spPr>
        <a:xfrm flipH="1">
          <a:off x="6601012" y="14031298"/>
          <a:ext cx="0" cy="216001"/>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118034</xdr:colOff>
      <xdr:row>106</xdr:row>
      <xdr:rowOff>162895</xdr:rowOff>
    </xdr:from>
    <xdr:to>
      <xdr:col>10</xdr:col>
      <xdr:colOff>174809</xdr:colOff>
      <xdr:row>110</xdr:row>
      <xdr:rowOff>55316</xdr:rowOff>
    </xdr:to>
    <xdr:sp macro="" textlink="">
      <xdr:nvSpPr>
        <xdr:cNvPr id="244" name="Rectangle 243">
          <a:extLst>
            <a:ext uri="{FF2B5EF4-FFF2-40B4-BE49-F238E27FC236}">
              <a16:creationId xmlns:a16="http://schemas.microsoft.com/office/drawing/2014/main" id="{00000000-0008-0000-0200-0000F4000000}"/>
            </a:ext>
          </a:extLst>
        </xdr:cNvPr>
        <xdr:cNvSpPr/>
      </xdr:nvSpPr>
      <xdr:spPr>
        <a:xfrm>
          <a:off x="5833034" y="15746542"/>
          <a:ext cx="1580775" cy="609598"/>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Enregistrement de</a:t>
          </a:r>
          <a:r>
            <a:rPr lang="fr-FR" sz="1000" b="1" baseline="0">
              <a:solidFill>
                <a:sysClr val="windowText" lastClr="000000"/>
              </a:solidFill>
            </a:rPr>
            <a:t> la liste des</a:t>
          </a:r>
          <a:r>
            <a:rPr lang="fr-FR" sz="1000" b="1">
              <a:solidFill>
                <a:sysClr val="windowText" lastClr="000000"/>
              </a:solidFill>
            </a:rPr>
            <a:t> pièces défectueuses</a:t>
          </a:r>
          <a:r>
            <a:rPr lang="fr-FR" sz="1000" b="1" baseline="0">
              <a:solidFill>
                <a:sysClr val="windowText" lastClr="000000"/>
              </a:solidFill>
            </a:rPr>
            <a:t> remplacées/réparées</a:t>
          </a:r>
          <a:endParaRPr lang="fr-FR" sz="1000" b="1">
            <a:solidFill>
              <a:sysClr val="windowText" lastClr="000000"/>
            </a:solidFill>
          </a:endParaRPr>
        </a:p>
      </xdr:txBody>
    </xdr:sp>
    <xdr:clientData/>
  </xdr:twoCellAnchor>
  <xdr:twoCellAnchor>
    <xdr:from>
      <xdr:col>9</xdr:col>
      <xdr:colOff>124012</xdr:colOff>
      <xdr:row>100</xdr:row>
      <xdr:rowOff>53820</xdr:rowOff>
    </xdr:from>
    <xdr:to>
      <xdr:col>9</xdr:col>
      <xdr:colOff>124012</xdr:colOff>
      <xdr:row>101</xdr:row>
      <xdr:rowOff>90525</xdr:rowOff>
    </xdr:to>
    <xdr:cxnSp macro="">
      <xdr:nvCxnSpPr>
        <xdr:cNvPr id="245" name="Connecteur droit avec flèche 244">
          <a:extLst>
            <a:ext uri="{FF2B5EF4-FFF2-40B4-BE49-F238E27FC236}">
              <a16:creationId xmlns:a16="http://schemas.microsoft.com/office/drawing/2014/main" id="{00000000-0008-0000-0200-0000F5000000}"/>
            </a:ext>
          </a:extLst>
        </xdr:cNvPr>
        <xdr:cNvCxnSpPr/>
      </xdr:nvCxnSpPr>
      <xdr:spPr>
        <a:xfrm flipH="1">
          <a:off x="6601012" y="14561702"/>
          <a:ext cx="0" cy="215999"/>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10</xdr:col>
      <xdr:colOff>249516</xdr:colOff>
      <xdr:row>101</xdr:row>
      <xdr:rowOff>3019</xdr:rowOff>
    </xdr:from>
    <xdr:to>
      <xdr:col>10</xdr:col>
      <xdr:colOff>555811</xdr:colOff>
      <xdr:row>102</xdr:row>
      <xdr:rowOff>130019</xdr:rowOff>
    </xdr:to>
    <xdr:pic>
      <xdr:nvPicPr>
        <xdr:cNvPr id="246" name="Graphique 245" descr="Fermer">
          <a:extLst>
            <a:ext uri="{FF2B5EF4-FFF2-40B4-BE49-F238E27FC236}">
              <a16:creationId xmlns:a16="http://schemas.microsoft.com/office/drawing/2014/main" id="{00000000-0008-0000-0200-0000F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488516" y="14690195"/>
          <a:ext cx="306295" cy="306294"/>
        </a:xfrm>
        <a:prstGeom prst="rect">
          <a:avLst/>
        </a:prstGeom>
      </xdr:spPr>
    </xdr:pic>
    <xdr:clientData/>
  </xdr:twoCellAnchor>
  <xdr:twoCellAnchor>
    <xdr:from>
      <xdr:col>10</xdr:col>
      <xdr:colOff>132974</xdr:colOff>
      <xdr:row>103</xdr:row>
      <xdr:rowOff>25432</xdr:rowOff>
    </xdr:from>
    <xdr:to>
      <xdr:col>11</xdr:col>
      <xdr:colOff>18974</xdr:colOff>
      <xdr:row>103</xdr:row>
      <xdr:rowOff>25432</xdr:rowOff>
    </xdr:to>
    <xdr:cxnSp macro="">
      <xdr:nvCxnSpPr>
        <xdr:cNvPr id="247" name="Connecteur droit avec flèche 246">
          <a:extLst>
            <a:ext uri="{FF2B5EF4-FFF2-40B4-BE49-F238E27FC236}">
              <a16:creationId xmlns:a16="http://schemas.microsoft.com/office/drawing/2014/main" id="{00000000-0008-0000-0200-0000F7000000}"/>
            </a:ext>
          </a:extLst>
        </xdr:cNvPr>
        <xdr:cNvCxnSpPr/>
      </xdr:nvCxnSpPr>
      <xdr:spPr>
        <a:xfrm flipV="1">
          <a:off x="7371974" y="15071197"/>
          <a:ext cx="648000"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9</xdr:col>
      <xdr:colOff>234577</xdr:colOff>
      <xdr:row>104</xdr:row>
      <xdr:rowOff>100138</xdr:rowOff>
    </xdr:from>
    <xdr:to>
      <xdr:col>9</xdr:col>
      <xdr:colOff>533401</xdr:colOff>
      <xdr:row>106</xdr:row>
      <xdr:rowOff>40374</xdr:rowOff>
    </xdr:to>
    <xdr:pic>
      <xdr:nvPicPr>
        <xdr:cNvPr id="248" name="Graphique 247" descr="Coche">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711577" y="15325197"/>
          <a:ext cx="298824" cy="298824"/>
        </a:xfrm>
        <a:prstGeom prst="rect">
          <a:avLst/>
        </a:prstGeom>
      </xdr:spPr>
    </xdr:pic>
    <xdr:clientData/>
  </xdr:twoCellAnchor>
  <xdr:twoCellAnchor>
    <xdr:from>
      <xdr:col>9</xdr:col>
      <xdr:colOff>137458</xdr:colOff>
      <xdr:row>104</xdr:row>
      <xdr:rowOff>124046</xdr:rowOff>
    </xdr:from>
    <xdr:to>
      <xdr:col>9</xdr:col>
      <xdr:colOff>137458</xdr:colOff>
      <xdr:row>106</xdr:row>
      <xdr:rowOff>161459</xdr:rowOff>
    </xdr:to>
    <xdr:cxnSp macro="">
      <xdr:nvCxnSpPr>
        <xdr:cNvPr id="249" name="Connecteur droit avec flèche 248">
          <a:extLst>
            <a:ext uri="{FF2B5EF4-FFF2-40B4-BE49-F238E27FC236}">
              <a16:creationId xmlns:a16="http://schemas.microsoft.com/office/drawing/2014/main" id="{00000000-0008-0000-0200-0000F9000000}"/>
            </a:ext>
          </a:extLst>
        </xdr:cNvPr>
        <xdr:cNvCxnSpPr/>
      </xdr:nvCxnSpPr>
      <xdr:spPr>
        <a:xfrm flipH="1">
          <a:off x="6614458" y="15349105"/>
          <a:ext cx="0" cy="396001"/>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38847</xdr:colOff>
      <xdr:row>101</xdr:row>
      <xdr:rowOff>173354</xdr:rowOff>
    </xdr:from>
    <xdr:to>
      <xdr:col>13</xdr:col>
      <xdr:colOff>95622</xdr:colOff>
      <xdr:row>104</xdr:row>
      <xdr:rowOff>74735</xdr:rowOff>
    </xdr:to>
    <xdr:sp macro="" textlink="">
      <xdr:nvSpPr>
        <xdr:cNvPr id="250" name="Rectangle 249">
          <a:extLst>
            <a:ext uri="{FF2B5EF4-FFF2-40B4-BE49-F238E27FC236}">
              <a16:creationId xmlns:a16="http://schemas.microsoft.com/office/drawing/2014/main" id="{00000000-0008-0000-0200-0000FA000000}"/>
            </a:ext>
          </a:extLst>
        </xdr:cNvPr>
        <xdr:cNvSpPr/>
      </xdr:nvSpPr>
      <xdr:spPr>
        <a:xfrm>
          <a:off x="8039847" y="14860530"/>
          <a:ext cx="1580775" cy="439264"/>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Re-planification</a:t>
          </a:r>
          <a:r>
            <a:rPr lang="fr-FR" sz="1000" b="1" baseline="0">
              <a:solidFill>
                <a:sysClr val="windowText" lastClr="000000"/>
              </a:solidFill>
            </a:rPr>
            <a:t> de la réparation</a:t>
          </a:r>
          <a:r>
            <a:rPr lang="fr-FR" sz="1000" b="1">
              <a:solidFill>
                <a:sysClr val="windowText" lastClr="000000"/>
              </a:solidFill>
            </a:rPr>
            <a:t> </a:t>
          </a:r>
        </a:p>
      </xdr:txBody>
    </xdr:sp>
    <xdr:clientData/>
  </xdr:twoCellAnchor>
  <xdr:twoCellAnchor>
    <xdr:from>
      <xdr:col>13</xdr:col>
      <xdr:colOff>95622</xdr:colOff>
      <xdr:row>96</xdr:row>
      <xdr:rowOff>43365</xdr:rowOff>
    </xdr:from>
    <xdr:to>
      <xdr:col>16</xdr:col>
      <xdr:colOff>183777</xdr:colOff>
      <xdr:row>103</xdr:row>
      <xdr:rowOff>34397</xdr:rowOff>
    </xdr:to>
    <xdr:cxnSp macro="">
      <xdr:nvCxnSpPr>
        <xdr:cNvPr id="251" name="Connecteur : en angle 250">
          <a:extLst>
            <a:ext uri="{FF2B5EF4-FFF2-40B4-BE49-F238E27FC236}">
              <a16:creationId xmlns:a16="http://schemas.microsoft.com/office/drawing/2014/main" id="{00000000-0008-0000-0200-0000FB000000}"/>
            </a:ext>
          </a:extLst>
        </xdr:cNvPr>
        <xdr:cNvCxnSpPr>
          <a:stCxn id="250" idx="3"/>
          <a:endCxn id="254" idx="1"/>
        </xdr:cNvCxnSpPr>
      </xdr:nvCxnSpPr>
      <xdr:spPr>
        <a:xfrm flipV="1">
          <a:off x="9620622" y="13834071"/>
          <a:ext cx="1866155" cy="1246091"/>
        </a:xfrm>
        <a:prstGeom prst="bentConnector3">
          <a:avLst>
            <a:gd name="adj1" fmla="val 73619"/>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16</xdr:col>
      <xdr:colOff>183777</xdr:colOff>
      <xdr:row>94</xdr:row>
      <xdr:rowOff>153928</xdr:rowOff>
    </xdr:from>
    <xdr:to>
      <xdr:col>18</xdr:col>
      <xdr:colOff>240552</xdr:colOff>
      <xdr:row>97</xdr:row>
      <xdr:rowOff>112095</xdr:rowOff>
    </xdr:to>
    <xdr:sp macro="" textlink="">
      <xdr:nvSpPr>
        <xdr:cNvPr id="254" name="Rectangle 253">
          <a:extLst>
            <a:ext uri="{FF2B5EF4-FFF2-40B4-BE49-F238E27FC236}">
              <a16:creationId xmlns:a16="http://schemas.microsoft.com/office/drawing/2014/main" id="{00000000-0008-0000-0200-0000FE000000}"/>
            </a:ext>
          </a:extLst>
        </xdr:cNvPr>
        <xdr:cNvSpPr/>
      </xdr:nvSpPr>
      <xdr:spPr>
        <a:xfrm>
          <a:off x="11486777" y="13586046"/>
          <a:ext cx="1580775" cy="496049"/>
        </a:xfrm>
        <a:prstGeom prst="rect">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PLANIFICATEUR MAINTENANCE mis à jour</a:t>
          </a:r>
        </a:p>
      </xdr:txBody>
    </xdr:sp>
    <xdr:clientData/>
  </xdr:twoCellAnchor>
  <xdr:twoCellAnchor>
    <xdr:from>
      <xdr:col>6</xdr:col>
      <xdr:colOff>337671</xdr:colOff>
      <xdr:row>45</xdr:row>
      <xdr:rowOff>88154</xdr:rowOff>
    </xdr:from>
    <xdr:to>
      <xdr:col>6</xdr:col>
      <xdr:colOff>337671</xdr:colOff>
      <xdr:row>56</xdr:row>
      <xdr:rowOff>131919</xdr:rowOff>
    </xdr:to>
    <xdr:cxnSp macro="">
      <xdr:nvCxnSpPr>
        <xdr:cNvPr id="263" name="Connecteur droit avec flèche 262">
          <a:extLst>
            <a:ext uri="{FF2B5EF4-FFF2-40B4-BE49-F238E27FC236}">
              <a16:creationId xmlns:a16="http://schemas.microsoft.com/office/drawing/2014/main" id="{00000000-0008-0000-0200-000007010000}"/>
            </a:ext>
          </a:extLst>
        </xdr:cNvPr>
        <xdr:cNvCxnSpPr/>
      </xdr:nvCxnSpPr>
      <xdr:spPr>
        <a:xfrm flipH="1">
          <a:off x="4528671" y="7469095"/>
          <a:ext cx="0" cy="2016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115046</xdr:colOff>
      <xdr:row>113</xdr:row>
      <xdr:rowOff>85197</xdr:rowOff>
    </xdr:from>
    <xdr:to>
      <xdr:col>10</xdr:col>
      <xdr:colOff>171821</xdr:colOff>
      <xdr:row>116</xdr:row>
      <xdr:rowOff>134471</xdr:rowOff>
    </xdr:to>
    <xdr:sp macro="" textlink="">
      <xdr:nvSpPr>
        <xdr:cNvPr id="264" name="Rectangle 263">
          <a:extLst>
            <a:ext uri="{FF2B5EF4-FFF2-40B4-BE49-F238E27FC236}">
              <a16:creationId xmlns:a16="http://schemas.microsoft.com/office/drawing/2014/main" id="{00000000-0008-0000-0200-000008010000}"/>
            </a:ext>
          </a:extLst>
        </xdr:cNvPr>
        <xdr:cNvSpPr/>
      </xdr:nvSpPr>
      <xdr:spPr>
        <a:xfrm>
          <a:off x="5830046" y="17999668"/>
          <a:ext cx="1580775" cy="587156"/>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Renseigner le résultat de l'intervention</a:t>
          </a:r>
          <a:r>
            <a:rPr lang="fr-FR" sz="1000" b="1" baseline="0">
              <a:solidFill>
                <a:sysClr val="windowText" lastClr="000000"/>
              </a:solidFill>
            </a:rPr>
            <a:t> de</a:t>
          </a:r>
          <a:r>
            <a:rPr lang="fr-FR" sz="1000" b="1">
              <a:solidFill>
                <a:sysClr val="windowText" lastClr="000000"/>
              </a:solidFill>
            </a:rPr>
            <a:t> réparation</a:t>
          </a:r>
        </a:p>
      </xdr:txBody>
    </xdr:sp>
    <xdr:clientData/>
  </xdr:twoCellAnchor>
  <xdr:twoCellAnchor>
    <xdr:from>
      <xdr:col>5</xdr:col>
      <xdr:colOff>502013</xdr:colOff>
      <xdr:row>106</xdr:row>
      <xdr:rowOff>158413</xdr:rowOff>
    </xdr:from>
    <xdr:to>
      <xdr:col>7</xdr:col>
      <xdr:colOff>558788</xdr:colOff>
      <xdr:row>110</xdr:row>
      <xdr:rowOff>50834</xdr:rowOff>
    </xdr:to>
    <xdr:sp macro="" textlink="">
      <xdr:nvSpPr>
        <xdr:cNvPr id="266" name="Rectangle 265">
          <a:extLst>
            <a:ext uri="{FF2B5EF4-FFF2-40B4-BE49-F238E27FC236}">
              <a16:creationId xmlns:a16="http://schemas.microsoft.com/office/drawing/2014/main" id="{00000000-0008-0000-0200-00000A010000}"/>
            </a:ext>
          </a:extLst>
        </xdr:cNvPr>
        <xdr:cNvSpPr/>
      </xdr:nvSpPr>
      <xdr:spPr>
        <a:xfrm>
          <a:off x="3931013" y="15742060"/>
          <a:ext cx="1580775" cy="609598"/>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Enregistrement de</a:t>
          </a:r>
          <a:r>
            <a:rPr lang="fr-FR" sz="1000" b="1" baseline="0">
              <a:solidFill>
                <a:sysClr val="windowText" lastClr="000000"/>
              </a:solidFill>
            </a:rPr>
            <a:t> la liste de l'outillage défectueux après la réparation </a:t>
          </a:r>
          <a:endParaRPr lang="fr-FR" sz="1000" b="1">
            <a:solidFill>
              <a:sysClr val="windowText" lastClr="000000"/>
            </a:solidFill>
          </a:endParaRPr>
        </a:p>
      </xdr:txBody>
    </xdr:sp>
    <xdr:clientData/>
  </xdr:twoCellAnchor>
  <xdr:twoCellAnchor>
    <xdr:from>
      <xdr:col>6</xdr:col>
      <xdr:colOff>530401</xdr:colOff>
      <xdr:row>105</xdr:row>
      <xdr:rowOff>119557</xdr:rowOff>
    </xdr:from>
    <xdr:to>
      <xdr:col>9</xdr:col>
      <xdr:colOff>127001</xdr:colOff>
      <xdr:row>106</xdr:row>
      <xdr:rowOff>158413</xdr:rowOff>
    </xdr:to>
    <xdr:cxnSp macro="">
      <xdr:nvCxnSpPr>
        <xdr:cNvPr id="267" name="Connecteur : en angle 266">
          <a:extLst>
            <a:ext uri="{FF2B5EF4-FFF2-40B4-BE49-F238E27FC236}">
              <a16:creationId xmlns:a16="http://schemas.microsoft.com/office/drawing/2014/main" id="{00000000-0008-0000-0200-00000B010000}"/>
            </a:ext>
          </a:extLst>
        </xdr:cNvPr>
        <xdr:cNvCxnSpPr>
          <a:endCxn id="266" idx="0"/>
        </xdr:cNvCxnSpPr>
      </xdr:nvCxnSpPr>
      <xdr:spPr>
        <a:xfrm rot="10800000" flipV="1">
          <a:off x="4721401" y="15523910"/>
          <a:ext cx="1882600" cy="218150"/>
        </a:xfrm>
        <a:prstGeom prst="bentConnector2">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137459</xdr:colOff>
      <xdr:row>110</xdr:row>
      <xdr:rowOff>49339</xdr:rowOff>
    </xdr:from>
    <xdr:to>
      <xdr:col>9</xdr:col>
      <xdr:colOff>137459</xdr:colOff>
      <xdr:row>113</xdr:row>
      <xdr:rowOff>59765</xdr:rowOff>
    </xdr:to>
    <xdr:cxnSp macro="">
      <xdr:nvCxnSpPr>
        <xdr:cNvPr id="271" name="Connecteur droit avec flèche 270">
          <a:extLst>
            <a:ext uri="{FF2B5EF4-FFF2-40B4-BE49-F238E27FC236}">
              <a16:creationId xmlns:a16="http://schemas.microsoft.com/office/drawing/2014/main" id="{00000000-0008-0000-0200-00000F010000}"/>
            </a:ext>
          </a:extLst>
        </xdr:cNvPr>
        <xdr:cNvCxnSpPr/>
      </xdr:nvCxnSpPr>
      <xdr:spPr>
        <a:xfrm>
          <a:off x="6614459" y="16350163"/>
          <a:ext cx="0" cy="548308"/>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125504</xdr:colOff>
      <xdr:row>117</xdr:row>
      <xdr:rowOff>170372</xdr:rowOff>
    </xdr:from>
    <xdr:to>
      <xdr:col>10</xdr:col>
      <xdr:colOff>182279</xdr:colOff>
      <xdr:row>120</xdr:row>
      <xdr:rowOff>104620</xdr:rowOff>
    </xdr:to>
    <xdr:sp macro="" textlink="">
      <xdr:nvSpPr>
        <xdr:cNvPr id="273" name="Rectangle 272">
          <a:extLst>
            <a:ext uri="{FF2B5EF4-FFF2-40B4-BE49-F238E27FC236}">
              <a16:creationId xmlns:a16="http://schemas.microsoft.com/office/drawing/2014/main" id="{00000000-0008-0000-0200-000011010000}"/>
            </a:ext>
          </a:extLst>
        </xdr:cNvPr>
        <xdr:cNvSpPr/>
      </xdr:nvSpPr>
      <xdr:spPr>
        <a:xfrm>
          <a:off x="5840504" y="18802019"/>
          <a:ext cx="1580775" cy="472130"/>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Conclusion de l'intervention </a:t>
          </a:r>
        </a:p>
      </xdr:txBody>
    </xdr:sp>
    <xdr:clientData/>
  </xdr:twoCellAnchor>
  <xdr:twoCellAnchor>
    <xdr:from>
      <xdr:col>9</xdr:col>
      <xdr:colOff>131482</xdr:colOff>
      <xdr:row>116</xdr:row>
      <xdr:rowOff>136008</xdr:rowOff>
    </xdr:from>
    <xdr:to>
      <xdr:col>9</xdr:col>
      <xdr:colOff>131482</xdr:colOff>
      <xdr:row>117</xdr:row>
      <xdr:rowOff>172715</xdr:rowOff>
    </xdr:to>
    <xdr:cxnSp macro="">
      <xdr:nvCxnSpPr>
        <xdr:cNvPr id="274" name="Connecteur droit avec flèche 273">
          <a:extLst>
            <a:ext uri="{FF2B5EF4-FFF2-40B4-BE49-F238E27FC236}">
              <a16:creationId xmlns:a16="http://schemas.microsoft.com/office/drawing/2014/main" id="{00000000-0008-0000-0200-000012010000}"/>
            </a:ext>
          </a:extLst>
        </xdr:cNvPr>
        <xdr:cNvCxnSpPr/>
      </xdr:nvCxnSpPr>
      <xdr:spPr>
        <a:xfrm flipH="1">
          <a:off x="6608482" y="18588361"/>
          <a:ext cx="0" cy="216001"/>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121022</xdr:colOff>
      <xdr:row>121</xdr:row>
      <xdr:rowOff>128538</xdr:rowOff>
    </xdr:from>
    <xdr:to>
      <xdr:col>10</xdr:col>
      <xdr:colOff>177797</xdr:colOff>
      <xdr:row>124</xdr:row>
      <xdr:rowOff>62788</xdr:rowOff>
    </xdr:to>
    <xdr:sp macro="" textlink="">
      <xdr:nvSpPr>
        <xdr:cNvPr id="276" name="Rectangle 275">
          <a:extLst>
            <a:ext uri="{FF2B5EF4-FFF2-40B4-BE49-F238E27FC236}">
              <a16:creationId xmlns:a16="http://schemas.microsoft.com/office/drawing/2014/main" id="{00000000-0008-0000-0200-000014010000}"/>
            </a:ext>
          </a:extLst>
        </xdr:cNvPr>
        <xdr:cNvSpPr/>
      </xdr:nvSpPr>
      <xdr:spPr>
        <a:xfrm>
          <a:off x="5836022" y="19477362"/>
          <a:ext cx="1580775" cy="472132"/>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Retour des articles non utilisés au magasin</a:t>
          </a:r>
        </a:p>
      </xdr:txBody>
    </xdr:sp>
    <xdr:clientData/>
  </xdr:twoCellAnchor>
  <xdr:twoCellAnchor>
    <xdr:from>
      <xdr:col>9</xdr:col>
      <xdr:colOff>127000</xdr:colOff>
      <xdr:row>120</xdr:row>
      <xdr:rowOff>94174</xdr:rowOff>
    </xdr:from>
    <xdr:to>
      <xdr:col>9</xdr:col>
      <xdr:colOff>127000</xdr:colOff>
      <xdr:row>121</xdr:row>
      <xdr:rowOff>130881</xdr:rowOff>
    </xdr:to>
    <xdr:cxnSp macro="">
      <xdr:nvCxnSpPr>
        <xdr:cNvPr id="277" name="Connecteur droit avec flèche 276">
          <a:extLst>
            <a:ext uri="{FF2B5EF4-FFF2-40B4-BE49-F238E27FC236}">
              <a16:creationId xmlns:a16="http://schemas.microsoft.com/office/drawing/2014/main" id="{00000000-0008-0000-0200-000015010000}"/>
            </a:ext>
          </a:extLst>
        </xdr:cNvPr>
        <xdr:cNvCxnSpPr/>
      </xdr:nvCxnSpPr>
      <xdr:spPr>
        <a:xfrm flipH="1">
          <a:off x="6604000" y="19263703"/>
          <a:ext cx="0" cy="216002"/>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16</xdr:col>
      <xdr:colOff>183777</xdr:colOff>
      <xdr:row>121</xdr:row>
      <xdr:rowOff>116594</xdr:rowOff>
    </xdr:from>
    <xdr:to>
      <xdr:col>18</xdr:col>
      <xdr:colOff>240552</xdr:colOff>
      <xdr:row>124</xdr:row>
      <xdr:rowOff>74760</xdr:rowOff>
    </xdr:to>
    <xdr:sp macro="" textlink="">
      <xdr:nvSpPr>
        <xdr:cNvPr id="279" name="Rectangle 278">
          <a:extLst>
            <a:ext uri="{FF2B5EF4-FFF2-40B4-BE49-F238E27FC236}">
              <a16:creationId xmlns:a16="http://schemas.microsoft.com/office/drawing/2014/main" id="{00000000-0008-0000-0200-000017010000}"/>
            </a:ext>
          </a:extLst>
        </xdr:cNvPr>
        <xdr:cNvSpPr/>
      </xdr:nvSpPr>
      <xdr:spPr>
        <a:xfrm>
          <a:off x="11486777" y="19465418"/>
          <a:ext cx="1580775" cy="496048"/>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Bon de retour rempli</a:t>
          </a:r>
          <a:r>
            <a:rPr lang="fr-FR" sz="1000" b="1" baseline="0">
              <a:solidFill>
                <a:sysClr val="windowText" lastClr="000000"/>
              </a:solidFill>
            </a:rPr>
            <a:t> et soumissionné</a:t>
          </a:r>
          <a:endParaRPr lang="fr-FR" sz="1000" b="1">
            <a:solidFill>
              <a:sysClr val="windowText" lastClr="000000"/>
            </a:solidFill>
          </a:endParaRPr>
        </a:p>
      </xdr:txBody>
    </xdr:sp>
    <xdr:clientData/>
  </xdr:twoCellAnchor>
  <xdr:twoCellAnchor>
    <xdr:from>
      <xdr:col>10</xdr:col>
      <xdr:colOff>177797</xdr:colOff>
      <xdr:row>123</xdr:row>
      <xdr:rowOff>6016</xdr:rowOff>
    </xdr:from>
    <xdr:to>
      <xdr:col>16</xdr:col>
      <xdr:colOff>183777</xdr:colOff>
      <xdr:row>123</xdr:row>
      <xdr:rowOff>6030</xdr:rowOff>
    </xdr:to>
    <xdr:cxnSp macro="">
      <xdr:nvCxnSpPr>
        <xdr:cNvPr id="280" name="Connecteur : en angle 279">
          <a:extLst>
            <a:ext uri="{FF2B5EF4-FFF2-40B4-BE49-F238E27FC236}">
              <a16:creationId xmlns:a16="http://schemas.microsoft.com/office/drawing/2014/main" id="{00000000-0008-0000-0200-000018010000}"/>
            </a:ext>
          </a:extLst>
        </xdr:cNvPr>
        <xdr:cNvCxnSpPr>
          <a:stCxn id="276" idx="3"/>
          <a:endCxn id="279" idx="1"/>
        </xdr:cNvCxnSpPr>
      </xdr:nvCxnSpPr>
      <xdr:spPr>
        <a:xfrm>
          <a:off x="7416797" y="19713428"/>
          <a:ext cx="4069980" cy="14"/>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336176</xdr:colOff>
      <xdr:row>69</xdr:row>
      <xdr:rowOff>143446</xdr:rowOff>
    </xdr:from>
    <xdr:to>
      <xdr:col>6</xdr:col>
      <xdr:colOff>336176</xdr:colOff>
      <xdr:row>85</xdr:row>
      <xdr:rowOff>42504</xdr:rowOff>
    </xdr:to>
    <xdr:cxnSp macro="">
      <xdr:nvCxnSpPr>
        <xdr:cNvPr id="288" name="Connecteur droit avec flèche 287">
          <a:extLst>
            <a:ext uri="{FF2B5EF4-FFF2-40B4-BE49-F238E27FC236}">
              <a16:creationId xmlns:a16="http://schemas.microsoft.com/office/drawing/2014/main" id="{00000000-0008-0000-0200-000020010000}"/>
            </a:ext>
          </a:extLst>
        </xdr:cNvPr>
        <xdr:cNvCxnSpPr/>
      </xdr:nvCxnSpPr>
      <xdr:spPr>
        <a:xfrm flipH="1">
          <a:off x="4527176" y="10168975"/>
          <a:ext cx="0" cy="1692000"/>
        </a:xfrm>
        <a:prstGeom prst="straightConnector1">
          <a:avLst/>
        </a:prstGeom>
        <a:ln>
          <a:solidFill>
            <a:schemeClr val="accent4">
              <a:lumMod val="60000"/>
              <a:lumOff val="40000"/>
            </a:schemeClr>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357089</xdr:colOff>
      <xdr:row>85</xdr:row>
      <xdr:rowOff>43322</xdr:rowOff>
    </xdr:from>
    <xdr:to>
      <xdr:col>7</xdr:col>
      <xdr:colOff>413864</xdr:colOff>
      <xdr:row>88</xdr:row>
      <xdr:rowOff>1488</xdr:rowOff>
    </xdr:to>
    <xdr:sp macro="" textlink="">
      <xdr:nvSpPr>
        <xdr:cNvPr id="289" name="Rectangle 288">
          <a:extLst>
            <a:ext uri="{FF2B5EF4-FFF2-40B4-BE49-F238E27FC236}">
              <a16:creationId xmlns:a16="http://schemas.microsoft.com/office/drawing/2014/main" id="{00000000-0008-0000-0200-000021010000}"/>
            </a:ext>
          </a:extLst>
        </xdr:cNvPr>
        <xdr:cNvSpPr/>
      </xdr:nvSpPr>
      <xdr:spPr>
        <a:xfrm>
          <a:off x="3786089" y="11861793"/>
          <a:ext cx="1580775" cy="496048"/>
        </a:xfrm>
        <a:prstGeom prst="rect">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Suivi et supervision</a:t>
          </a:r>
        </a:p>
      </xdr:txBody>
    </xdr:sp>
    <xdr:clientData/>
  </xdr:twoCellAnchor>
  <xdr:twoCellAnchor>
    <xdr:from>
      <xdr:col>7</xdr:col>
      <xdr:colOff>406399</xdr:colOff>
      <xdr:row>86</xdr:row>
      <xdr:rowOff>107578</xdr:rowOff>
    </xdr:from>
    <xdr:to>
      <xdr:col>16</xdr:col>
      <xdr:colOff>188259</xdr:colOff>
      <xdr:row>86</xdr:row>
      <xdr:rowOff>107578</xdr:rowOff>
    </xdr:to>
    <xdr:cxnSp macro="">
      <xdr:nvCxnSpPr>
        <xdr:cNvPr id="292" name="Connecteur droit avec flèche 291">
          <a:extLst>
            <a:ext uri="{FF2B5EF4-FFF2-40B4-BE49-F238E27FC236}">
              <a16:creationId xmlns:a16="http://schemas.microsoft.com/office/drawing/2014/main" id="{00000000-0008-0000-0200-000024010000}"/>
            </a:ext>
          </a:extLst>
        </xdr:cNvPr>
        <xdr:cNvCxnSpPr>
          <a:endCxn id="293" idx="1"/>
        </xdr:cNvCxnSpPr>
      </xdr:nvCxnSpPr>
      <xdr:spPr>
        <a:xfrm flipV="1">
          <a:off x="5359399" y="12105343"/>
          <a:ext cx="6131860" cy="0"/>
        </a:xfrm>
        <a:prstGeom prst="straightConnector1">
          <a:avLst/>
        </a:prstGeom>
        <a:ln>
          <a:solidFill>
            <a:schemeClr val="accent4">
              <a:lumMod val="60000"/>
              <a:lumOff val="40000"/>
            </a:schemeClr>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16</xdr:col>
      <xdr:colOff>188259</xdr:colOff>
      <xdr:row>85</xdr:row>
      <xdr:rowOff>38847</xdr:rowOff>
    </xdr:from>
    <xdr:to>
      <xdr:col>18</xdr:col>
      <xdr:colOff>245034</xdr:colOff>
      <xdr:row>87</xdr:row>
      <xdr:rowOff>176308</xdr:rowOff>
    </xdr:to>
    <xdr:sp macro="" textlink="">
      <xdr:nvSpPr>
        <xdr:cNvPr id="293" name="Rectangle 292">
          <a:extLst>
            <a:ext uri="{FF2B5EF4-FFF2-40B4-BE49-F238E27FC236}">
              <a16:creationId xmlns:a16="http://schemas.microsoft.com/office/drawing/2014/main" id="{00000000-0008-0000-0200-000025010000}"/>
            </a:ext>
          </a:extLst>
        </xdr:cNvPr>
        <xdr:cNvSpPr/>
      </xdr:nvSpPr>
      <xdr:spPr>
        <a:xfrm>
          <a:off x="11491259" y="11857318"/>
          <a:ext cx="1580775" cy="496049"/>
        </a:xfrm>
        <a:prstGeom prst="rect">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PV de réception signé</a:t>
          </a:r>
        </a:p>
      </xdr:txBody>
    </xdr:sp>
    <xdr:clientData/>
  </xdr:twoCellAnchor>
  <xdr:twoCellAnchor>
    <xdr:from>
      <xdr:col>0</xdr:col>
      <xdr:colOff>70224</xdr:colOff>
      <xdr:row>127</xdr:row>
      <xdr:rowOff>86707</xdr:rowOff>
    </xdr:from>
    <xdr:to>
      <xdr:col>2</xdr:col>
      <xdr:colOff>126999</xdr:colOff>
      <xdr:row>129</xdr:row>
      <xdr:rowOff>58319</xdr:rowOff>
    </xdr:to>
    <xdr:sp macro="" textlink="">
      <xdr:nvSpPr>
        <xdr:cNvPr id="305" name="Rectangle 304">
          <a:extLst>
            <a:ext uri="{FF2B5EF4-FFF2-40B4-BE49-F238E27FC236}">
              <a16:creationId xmlns:a16="http://schemas.microsoft.com/office/drawing/2014/main" id="{00000000-0008-0000-0200-000031010000}"/>
            </a:ext>
          </a:extLst>
        </xdr:cNvPr>
        <xdr:cNvSpPr/>
      </xdr:nvSpPr>
      <xdr:spPr>
        <a:xfrm>
          <a:off x="70224" y="19256236"/>
          <a:ext cx="1580775" cy="330201"/>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Fiche Recueil</a:t>
          </a:r>
        </a:p>
      </xdr:txBody>
    </xdr:sp>
    <xdr:clientData/>
  </xdr:twoCellAnchor>
  <xdr:twoCellAnchor>
    <xdr:from>
      <xdr:col>8</xdr:col>
      <xdr:colOff>124011</xdr:colOff>
      <xdr:row>128</xdr:row>
      <xdr:rowOff>56825</xdr:rowOff>
    </xdr:from>
    <xdr:to>
      <xdr:col>10</xdr:col>
      <xdr:colOff>180786</xdr:colOff>
      <xdr:row>132</xdr:row>
      <xdr:rowOff>156886</xdr:rowOff>
    </xdr:to>
    <xdr:sp macro="" textlink="">
      <xdr:nvSpPr>
        <xdr:cNvPr id="307" name="Rectangle 306">
          <a:extLst>
            <a:ext uri="{FF2B5EF4-FFF2-40B4-BE49-F238E27FC236}">
              <a16:creationId xmlns:a16="http://schemas.microsoft.com/office/drawing/2014/main" id="{00000000-0008-0000-0200-000033010000}"/>
            </a:ext>
          </a:extLst>
        </xdr:cNvPr>
        <xdr:cNvSpPr/>
      </xdr:nvSpPr>
      <xdr:spPr>
        <a:xfrm>
          <a:off x="5839011" y="20660707"/>
          <a:ext cx="1580775" cy="817238"/>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Actualiser la liste des articles en supprimant les articles utilisés lors de chaque réparation</a:t>
          </a:r>
        </a:p>
      </xdr:txBody>
    </xdr:sp>
    <xdr:clientData/>
  </xdr:twoCellAnchor>
  <xdr:twoCellAnchor>
    <xdr:from>
      <xdr:col>9</xdr:col>
      <xdr:colOff>129989</xdr:colOff>
      <xdr:row>124</xdr:row>
      <xdr:rowOff>62788</xdr:rowOff>
    </xdr:from>
    <xdr:to>
      <xdr:col>9</xdr:col>
      <xdr:colOff>129989</xdr:colOff>
      <xdr:row>128</xdr:row>
      <xdr:rowOff>64906</xdr:rowOff>
    </xdr:to>
    <xdr:cxnSp macro="">
      <xdr:nvCxnSpPr>
        <xdr:cNvPr id="308" name="Connecteur droit avec flèche 307">
          <a:extLst>
            <a:ext uri="{FF2B5EF4-FFF2-40B4-BE49-F238E27FC236}">
              <a16:creationId xmlns:a16="http://schemas.microsoft.com/office/drawing/2014/main" id="{00000000-0008-0000-0200-000034010000}"/>
            </a:ext>
          </a:extLst>
        </xdr:cNvPr>
        <xdr:cNvCxnSpPr>
          <a:stCxn id="276" idx="2"/>
        </xdr:cNvCxnSpPr>
      </xdr:nvCxnSpPr>
      <xdr:spPr>
        <a:xfrm flipH="1">
          <a:off x="6606989" y="19949494"/>
          <a:ext cx="0" cy="719294"/>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126999</xdr:colOff>
      <xdr:row>128</xdr:row>
      <xdr:rowOff>72513</xdr:rowOff>
    </xdr:from>
    <xdr:to>
      <xdr:col>8</xdr:col>
      <xdr:colOff>124011</xdr:colOff>
      <xdr:row>130</xdr:row>
      <xdr:rowOff>106855</xdr:rowOff>
    </xdr:to>
    <xdr:cxnSp macro="">
      <xdr:nvCxnSpPr>
        <xdr:cNvPr id="310" name="Connecteur : en angle 309">
          <a:extLst>
            <a:ext uri="{FF2B5EF4-FFF2-40B4-BE49-F238E27FC236}">
              <a16:creationId xmlns:a16="http://schemas.microsoft.com/office/drawing/2014/main" id="{00000000-0008-0000-0200-000036010000}"/>
            </a:ext>
          </a:extLst>
        </xdr:cNvPr>
        <xdr:cNvCxnSpPr>
          <a:stCxn id="305" idx="3"/>
          <a:endCxn id="307" idx="1"/>
        </xdr:cNvCxnSpPr>
      </xdr:nvCxnSpPr>
      <xdr:spPr>
        <a:xfrm>
          <a:off x="1650999" y="20676395"/>
          <a:ext cx="4188012" cy="392931"/>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180786</xdr:colOff>
      <xdr:row>124</xdr:row>
      <xdr:rowOff>74761</xdr:rowOff>
    </xdr:from>
    <xdr:to>
      <xdr:col>17</xdr:col>
      <xdr:colOff>212165</xdr:colOff>
      <xdr:row>130</xdr:row>
      <xdr:rowOff>106856</xdr:rowOff>
    </xdr:to>
    <xdr:cxnSp macro="">
      <xdr:nvCxnSpPr>
        <xdr:cNvPr id="313" name="Connecteur : en angle 312">
          <a:extLst>
            <a:ext uri="{FF2B5EF4-FFF2-40B4-BE49-F238E27FC236}">
              <a16:creationId xmlns:a16="http://schemas.microsoft.com/office/drawing/2014/main" id="{00000000-0008-0000-0200-000039010000}"/>
            </a:ext>
          </a:extLst>
        </xdr:cNvPr>
        <xdr:cNvCxnSpPr>
          <a:stCxn id="279" idx="2"/>
          <a:endCxn id="307" idx="3"/>
        </xdr:cNvCxnSpPr>
      </xdr:nvCxnSpPr>
      <xdr:spPr>
        <a:xfrm rot="5400000">
          <a:off x="9294546" y="18086707"/>
          <a:ext cx="1107860" cy="4857379"/>
        </a:xfrm>
        <a:prstGeom prst="bentConnector2">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103095</xdr:colOff>
      <xdr:row>129</xdr:row>
      <xdr:rowOff>35897</xdr:rowOff>
    </xdr:from>
    <xdr:to>
      <xdr:col>17</xdr:col>
      <xdr:colOff>159870</xdr:colOff>
      <xdr:row>130</xdr:row>
      <xdr:rowOff>59769</xdr:rowOff>
    </xdr:to>
    <xdr:sp macro="" textlink="">
      <xdr:nvSpPr>
        <xdr:cNvPr id="317" name="Rectangle 316">
          <a:extLst>
            <a:ext uri="{FF2B5EF4-FFF2-40B4-BE49-F238E27FC236}">
              <a16:creationId xmlns:a16="http://schemas.microsoft.com/office/drawing/2014/main" id="{00000000-0008-0000-0200-00003D010000}"/>
            </a:ext>
          </a:extLst>
        </xdr:cNvPr>
        <xdr:cNvSpPr/>
      </xdr:nvSpPr>
      <xdr:spPr>
        <a:xfrm>
          <a:off x="10644095" y="22970603"/>
          <a:ext cx="1580775" cy="203166"/>
        </a:xfrm>
        <a:prstGeom prst="rect">
          <a:avLst/>
        </a:prstGeom>
        <a:noFill/>
        <a:ln>
          <a:solidFill>
            <a:schemeClr val="accent6">
              <a:lumMod val="40000"/>
              <a:lumOff val="6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accent6"/>
              </a:solidFill>
            </a:rPr>
            <a:t>Quantités retournées</a:t>
          </a:r>
        </a:p>
      </xdr:txBody>
    </xdr:sp>
    <xdr:clientData/>
  </xdr:twoCellAnchor>
  <xdr:twoCellAnchor>
    <xdr:from>
      <xdr:col>8</xdr:col>
      <xdr:colOff>37354</xdr:colOff>
      <xdr:row>64</xdr:row>
      <xdr:rowOff>134472</xdr:rowOff>
    </xdr:from>
    <xdr:to>
      <xdr:col>10</xdr:col>
      <xdr:colOff>141942</xdr:colOff>
      <xdr:row>70</xdr:row>
      <xdr:rowOff>59764</xdr:rowOff>
    </xdr:to>
    <xdr:sp macro="" textlink="">
      <xdr:nvSpPr>
        <xdr:cNvPr id="319" name="Losange 318">
          <a:extLst>
            <a:ext uri="{FF2B5EF4-FFF2-40B4-BE49-F238E27FC236}">
              <a16:creationId xmlns:a16="http://schemas.microsoft.com/office/drawing/2014/main" id="{00000000-0008-0000-0200-00003F010000}"/>
            </a:ext>
          </a:extLst>
        </xdr:cNvPr>
        <xdr:cNvSpPr/>
      </xdr:nvSpPr>
      <xdr:spPr>
        <a:xfrm>
          <a:off x="5752354" y="9308354"/>
          <a:ext cx="1628588" cy="956234"/>
        </a:xfrm>
        <a:prstGeom prst="diamond">
          <a:avLst/>
        </a:prstGeom>
        <a:solidFill>
          <a:schemeClr val="bg1">
            <a:lumMod val="8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Matériel disponible</a:t>
          </a:r>
        </a:p>
      </xdr:txBody>
    </xdr:sp>
    <xdr:clientData/>
  </xdr:twoCellAnchor>
  <xdr:twoCellAnchor editAs="oneCell">
    <xdr:from>
      <xdr:col>8</xdr:col>
      <xdr:colOff>470647</xdr:colOff>
      <xdr:row>70</xdr:row>
      <xdr:rowOff>97120</xdr:rowOff>
    </xdr:from>
    <xdr:to>
      <xdr:col>9</xdr:col>
      <xdr:colOff>7471</xdr:colOff>
      <xdr:row>72</xdr:row>
      <xdr:rowOff>37356</xdr:rowOff>
    </xdr:to>
    <xdr:pic>
      <xdr:nvPicPr>
        <xdr:cNvPr id="321" name="Graphique 320" descr="Coche">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85647" y="10301944"/>
          <a:ext cx="298824" cy="298824"/>
        </a:xfrm>
        <a:prstGeom prst="rect">
          <a:avLst/>
        </a:prstGeom>
      </xdr:spPr>
    </xdr:pic>
    <xdr:clientData/>
  </xdr:twoCellAnchor>
  <xdr:twoCellAnchor editAs="oneCell">
    <xdr:from>
      <xdr:col>10</xdr:col>
      <xdr:colOff>141939</xdr:colOff>
      <xdr:row>65</xdr:row>
      <xdr:rowOff>104592</xdr:rowOff>
    </xdr:from>
    <xdr:to>
      <xdr:col>10</xdr:col>
      <xdr:colOff>448234</xdr:colOff>
      <xdr:row>67</xdr:row>
      <xdr:rowOff>82180</xdr:rowOff>
    </xdr:to>
    <xdr:pic>
      <xdr:nvPicPr>
        <xdr:cNvPr id="322" name="Graphique 321" descr="Fermer">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380939" y="9442827"/>
          <a:ext cx="306295" cy="306294"/>
        </a:xfrm>
        <a:prstGeom prst="rect">
          <a:avLst/>
        </a:prstGeom>
      </xdr:spPr>
    </xdr:pic>
    <xdr:clientData/>
  </xdr:twoCellAnchor>
  <xdr:twoCellAnchor>
    <xdr:from>
      <xdr:col>10</xdr:col>
      <xdr:colOff>140445</xdr:colOff>
      <xdr:row>67</xdr:row>
      <xdr:rowOff>122522</xdr:rowOff>
    </xdr:from>
    <xdr:to>
      <xdr:col>11</xdr:col>
      <xdr:colOff>26445</xdr:colOff>
      <xdr:row>67</xdr:row>
      <xdr:rowOff>122522</xdr:rowOff>
    </xdr:to>
    <xdr:cxnSp macro="">
      <xdr:nvCxnSpPr>
        <xdr:cNvPr id="324" name="Connecteur droit avec flèche 323">
          <a:extLst>
            <a:ext uri="{FF2B5EF4-FFF2-40B4-BE49-F238E27FC236}">
              <a16:creationId xmlns:a16="http://schemas.microsoft.com/office/drawing/2014/main" id="{00000000-0008-0000-0200-000044010000}"/>
            </a:ext>
          </a:extLst>
        </xdr:cNvPr>
        <xdr:cNvCxnSpPr/>
      </xdr:nvCxnSpPr>
      <xdr:spPr>
        <a:xfrm flipV="1">
          <a:off x="7379445" y="9789463"/>
          <a:ext cx="648000" cy="0"/>
        </a:xfrm>
        <a:prstGeom prst="straightConnector1">
          <a:avLst/>
        </a:prstGeom>
        <a:ln>
          <a:solidFill>
            <a:schemeClr val="accent4">
              <a:lumMod val="60000"/>
              <a:lumOff val="40000"/>
            </a:schemeClr>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11</xdr:col>
      <xdr:colOff>40341</xdr:colOff>
      <xdr:row>65</xdr:row>
      <xdr:rowOff>137463</xdr:rowOff>
    </xdr:from>
    <xdr:to>
      <xdr:col>13</xdr:col>
      <xdr:colOff>97116</xdr:colOff>
      <xdr:row>69</xdr:row>
      <xdr:rowOff>97117</xdr:rowOff>
    </xdr:to>
    <xdr:sp macro="" textlink="">
      <xdr:nvSpPr>
        <xdr:cNvPr id="325" name="Rectangle 324">
          <a:extLst>
            <a:ext uri="{FF2B5EF4-FFF2-40B4-BE49-F238E27FC236}">
              <a16:creationId xmlns:a16="http://schemas.microsoft.com/office/drawing/2014/main" id="{00000000-0008-0000-0200-000045010000}"/>
            </a:ext>
          </a:extLst>
        </xdr:cNvPr>
        <xdr:cNvSpPr/>
      </xdr:nvSpPr>
      <xdr:spPr>
        <a:xfrm>
          <a:off x="8041341" y="9475698"/>
          <a:ext cx="1580775" cy="646948"/>
        </a:xfrm>
        <a:prstGeom prst="rect">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ysClr val="windowText" lastClr="000000"/>
              </a:solidFill>
              <a:latin typeface="+mn-lt"/>
              <a:ea typeface="+mn-ea"/>
              <a:cs typeface="+mn-cs"/>
            </a:rPr>
            <a:t>Lancement de la procédure d'approvisionnement</a:t>
          </a:r>
        </a:p>
      </xdr:txBody>
    </xdr:sp>
    <xdr:clientData/>
  </xdr:twoCellAnchor>
  <xdr:twoCellAnchor>
    <xdr:from>
      <xdr:col>9</xdr:col>
      <xdr:colOff>82179</xdr:colOff>
      <xdr:row>75</xdr:row>
      <xdr:rowOff>32877</xdr:rowOff>
    </xdr:from>
    <xdr:to>
      <xdr:col>9</xdr:col>
      <xdr:colOff>82179</xdr:colOff>
      <xdr:row>77</xdr:row>
      <xdr:rowOff>142289</xdr:rowOff>
    </xdr:to>
    <xdr:cxnSp macro="">
      <xdr:nvCxnSpPr>
        <xdr:cNvPr id="329" name="Connecteur droit avec flèche 328">
          <a:extLst>
            <a:ext uri="{FF2B5EF4-FFF2-40B4-BE49-F238E27FC236}">
              <a16:creationId xmlns:a16="http://schemas.microsoft.com/office/drawing/2014/main" id="{00000000-0008-0000-0200-000049010000}"/>
            </a:ext>
          </a:extLst>
        </xdr:cNvPr>
        <xdr:cNvCxnSpPr/>
      </xdr:nvCxnSpPr>
      <xdr:spPr>
        <a:xfrm flipH="1">
          <a:off x="6559179" y="11134171"/>
          <a:ext cx="0" cy="468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16</xdr:col>
      <xdr:colOff>186764</xdr:colOff>
      <xdr:row>117</xdr:row>
      <xdr:rowOff>119578</xdr:rowOff>
    </xdr:from>
    <xdr:to>
      <xdr:col>18</xdr:col>
      <xdr:colOff>243539</xdr:colOff>
      <xdr:row>120</xdr:row>
      <xdr:rowOff>141939</xdr:rowOff>
    </xdr:to>
    <xdr:sp macro="" textlink="">
      <xdr:nvSpPr>
        <xdr:cNvPr id="331" name="Rectangle 330">
          <a:extLst>
            <a:ext uri="{FF2B5EF4-FFF2-40B4-BE49-F238E27FC236}">
              <a16:creationId xmlns:a16="http://schemas.microsoft.com/office/drawing/2014/main" id="{00000000-0008-0000-0200-00004B010000}"/>
            </a:ext>
          </a:extLst>
        </xdr:cNvPr>
        <xdr:cNvSpPr/>
      </xdr:nvSpPr>
      <xdr:spPr>
        <a:xfrm>
          <a:off x="11489764" y="18751225"/>
          <a:ext cx="1580775" cy="560243"/>
        </a:xfrm>
        <a:prstGeom prst="rect">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Tableau de Bord "PANNES ET REPARATIONS</a:t>
          </a:r>
          <a:r>
            <a:rPr lang="fr-FR" sz="1000" b="1" baseline="0">
              <a:solidFill>
                <a:schemeClr val="bg1"/>
              </a:solidFill>
            </a:rPr>
            <a:t>" renseigné</a:t>
          </a:r>
          <a:endParaRPr lang="fr-FR" sz="1000" b="1">
            <a:solidFill>
              <a:schemeClr val="bg1"/>
            </a:solidFill>
          </a:endParaRPr>
        </a:p>
      </xdr:txBody>
    </xdr:sp>
    <xdr:clientData/>
  </xdr:twoCellAnchor>
  <xdr:twoCellAnchor>
    <xdr:from>
      <xdr:col>10</xdr:col>
      <xdr:colOff>180785</xdr:colOff>
      <xdr:row>119</xdr:row>
      <xdr:rowOff>31416</xdr:rowOff>
    </xdr:from>
    <xdr:to>
      <xdr:col>16</xdr:col>
      <xdr:colOff>186765</xdr:colOff>
      <xdr:row>119</xdr:row>
      <xdr:rowOff>31430</xdr:rowOff>
    </xdr:to>
    <xdr:cxnSp macro="">
      <xdr:nvCxnSpPr>
        <xdr:cNvPr id="334" name="Connecteur : en angle 333">
          <a:extLst>
            <a:ext uri="{FF2B5EF4-FFF2-40B4-BE49-F238E27FC236}">
              <a16:creationId xmlns:a16="http://schemas.microsoft.com/office/drawing/2014/main" id="{00000000-0008-0000-0200-00004E010000}"/>
            </a:ext>
          </a:extLst>
        </xdr:cNvPr>
        <xdr:cNvCxnSpPr/>
      </xdr:nvCxnSpPr>
      <xdr:spPr>
        <a:xfrm>
          <a:off x="7419785" y="19021651"/>
          <a:ext cx="4069980" cy="14"/>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137456</xdr:colOff>
      <xdr:row>132</xdr:row>
      <xdr:rowOff>156886</xdr:rowOff>
    </xdr:from>
    <xdr:to>
      <xdr:col>16</xdr:col>
      <xdr:colOff>174809</xdr:colOff>
      <xdr:row>136</xdr:row>
      <xdr:rowOff>44110</xdr:rowOff>
    </xdr:to>
    <xdr:cxnSp macro="">
      <xdr:nvCxnSpPr>
        <xdr:cNvPr id="335" name="Connecteur : en angle 334">
          <a:extLst>
            <a:ext uri="{FF2B5EF4-FFF2-40B4-BE49-F238E27FC236}">
              <a16:creationId xmlns:a16="http://schemas.microsoft.com/office/drawing/2014/main" id="{00000000-0008-0000-0200-00004F010000}"/>
            </a:ext>
          </a:extLst>
        </xdr:cNvPr>
        <xdr:cNvCxnSpPr/>
      </xdr:nvCxnSpPr>
      <xdr:spPr>
        <a:xfrm rot="16200000" flipH="1">
          <a:off x="8743933" y="19348468"/>
          <a:ext cx="604400" cy="4863353"/>
        </a:xfrm>
        <a:prstGeom prst="bentConnector2">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16</xdr:col>
      <xdr:colOff>189752</xdr:colOff>
      <xdr:row>134</xdr:row>
      <xdr:rowOff>122576</xdr:rowOff>
    </xdr:from>
    <xdr:to>
      <xdr:col>18</xdr:col>
      <xdr:colOff>246527</xdr:colOff>
      <xdr:row>137</xdr:row>
      <xdr:rowOff>144937</xdr:rowOff>
    </xdr:to>
    <xdr:sp macro="" textlink="">
      <xdr:nvSpPr>
        <xdr:cNvPr id="339" name="Rectangle 338">
          <a:extLst>
            <a:ext uri="{FF2B5EF4-FFF2-40B4-BE49-F238E27FC236}">
              <a16:creationId xmlns:a16="http://schemas.microsoft.com/office/drawing/2014/main" id="{00000000-0008-0000-0200-000053010000}"/>
            </a:ext>
          </a:extLst>
        </xdr:cNvPr>
        <xdr:cNvSpPr/>
      </xdr:nvSpPr>
      <xdr:spPr>
        <a:xfrm>
          <a:off x="11492752" y="21802223"/>
          <a:ext cx="1580775" cy="560243"/>
        </a:xfrm>
        <a:prstGeom prst="rect">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Tableau de Bord "SUIVI INVENTAIRE</a:t>
          </a:r>
          <a:r>
            <a:rPr lang="fr-FR" sz="1000" b="1" baseline="0">
              <a:solidFill>
                <a:schemeClr val="bg1"/>
              </a:solidFill>
            </a:rPr>
            <a:t>" actualisé</a:t>
          </a:r>
          <a:endParaRPr lang="fr-FR" sz="1000" b="1">
            <a:solidFill>
              <a:schemeClr val="bg1"/>
            </a:solidFill>
          </a:endParaRPr>
        </a:p>
      </xdr:txBody>
    </xdr:sp>
    <xdr:clientData/>
  </xdr:twoCellAnchor>
  <xdr:twoCellAnchor>
    <xdr:from>
      <xdr:col>7</xdr:col>
      <xdr:colOff>392951</xdr:colOff>
      <xdr:row>57</xdr:row>
      <xdr:rowOff>173327</xdr:rowOff>
    </xdr:from>
    <xdr:to>
      <xdr:col>18</xdr:col>
      <xdr:colOff>240552</xdr:colOff>
      <xdr:row>96</xdr:row>
      <xdr:rowOff>20951</xdr:rowOff>
    </xdr:to>
    <xdr:cxnSp macro="">
      <xdr:nvCxnSpPr>
        <xdr:cNvPr id="342" name="Connecteur : en angle 341">
          <a:extLst>
            <a:ext uri="{FF2B5EF4-FFF2-40B4-BE49-F238E27FC236}">
              <a16:creationId xmlns:a16="http://schemas.microsoft.com/office/drawing/2014/main" id="{00000000-0008-0000-0200-000056010000}"/>
            </a:ext>
          </a:extLst>
        </xdr:cNvPr>
        <xdr:cNvCxnSpPr/>
      </xdr:nvCxnSpPr>
      <xdr:spPr>
        <a:xfrm flipH="1" flipV="1">
          <a:off x="5345951" y="9705798"/>
          <a:ext cx="7721601" cy="6795271"/>
        </a:xfrm>
        <a:prstGeom prst="bentConnector3">
          <a:avLst>
            <a:gd name="adj1" fmla="val -296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16</xdr:col>
      <xdr:colOff>403412</xdr:colOff>
      <xdr:row>56</xdr:row>
      <xdr:rowOff>104604</xdr:rowOff>
    </xdr:from>
    <xdr:to>
      <xdr:col>18</xdr:col>
      <xdr:colOff>460187</xdr:colOff>
      <xdr:row>57</xdr:row>
      <xdr:rowOff>128476</xdr:rowOff>
    </xdr:to>
    <xdr:sp macro="" textlink="">
      <xdr:nvSpPr>
        <xdr:cNvPr id="347" name="Rectangle 346">
          <a:extLst>
            <a:ext uri="{FF2B5EF4-FFF2-40B4-BE49-F238E27FC236}">
              <a16:creationId xmlns:a16="http://schemas.microsoft.com/office/drawing/2014/main" id="{00000000-0008-0000-0200-00005B010000}"/>
            </a:ext>
          </a:extLst>
        </xdr:cNvPr>
        <xdr:cNvSpPr/>
      </xdr:nvSpPr>
      <xdr:spPr>
        <a:xfrm>
          <a:off x="11706412" y="9457780"/>
          <a:ext cx="1580775" cy="203167"/>
        </a:xfrm>
        <a:prstGeom prst="rect">
          <a:avLst/>
        </a:prstGeom>
        <a:noFill/>
        <a:ln>
          <a:solidFill>
            <a:schemeClr val="accent6">
              <a:lumMod val="40000"/>
              <a:lumOff val="6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accent6"/>
              </a:solidFill>
            </a:rPr>
            <a:t>Maintenance préventive</a:t>
          </a:r>
        </a:p>
      </xdr:txBody>
    </xdr:sp>
    <xdr:clientData/>
  </xdr:twoCellAnchor>
  <xdr:twoCellAnchor>
    <xdr:from>
      <xdr:col>0</xdr:col>
      <xdr:colOff>65743</xdr:colOff>
      <xdr:row>50</xdr:row>
      <xdr:rowOff>177811</xdr:rowOff>
    </xdr:from>
    <xdr:to>
      <xdr:col>2</xdr:col>
      <xdr:colOff>122518</xdr:colOff>
      <xdr:row>53</xdr:row>
      <xdr:rowOff>107588</xdr:rowOff>
    </xdr:to>
    <xdr:sp macro="" textlink="">
      <xdr:nvSpPr>
        <xdr:cNvPr id="348" name="Rectangle 347">
          <a:extLst>
            <a:ext uri="{FF2B5EF4-FFF2-40B4-BE49-F238E27FC236}">
              <a16:creationId xmlns:a16="http://schemas.microsoft.com/office/drawing/2014/main" id="{00000000-0008-0000-0200-00005C010000}"/>
            </a:ext>
          </a:extLst>
        </xdr:cNvPr>
        <xdr:cNvSpPr/>
      </xdr:nvSpPr>
      <xdr:spPr>
        <a:xfrm>
          <a:off x="65743" y="8455223"/>
          <a:ext cx="1580775" cy="46765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Incident</a:t>
          </a:r>
          <a:r>
            <a:rPr lang="fr-FR" sz="1000" b="1" baseline="0">
              <a:solidFill>
                <a:sysClr val="windowText" lastClr="000000"/>
              </a:solidFill>
            </a:rPr>
            <a:t> (FORCE MAJEURE...)</a:t>
          </a:r>
          <a:endParaRPr lang="fr-FR" sz="1000" b="1">
            <a:solidFill>
              <a:sysClr val="windowText" lastClr="000000"/>
            </a:solidFill>
          </a:endParaRPr>
        </a:p>
      </xdr:txBody>
    </xdr:sp>
    <xdr:clientData/>
  </xdr:twoCellAnchor>
  <xdr:twoCellAnchor>
    <xdr:from>
      <xdr:col>0</xdr:col>
      <xdr:colOff>68731</xdr:colOff>
      <xdr:row>48</xdr:row>
      <xdr:rowOff>8976</xdr:rowOff>
    </xdr:from>
    <xdr:to>
      <xdr:col>2</xdr:col>
      <xdr:colOff>125506</xdr:colOff>
      <xdr:row>50</xdr:row>
      <xdr:rowOff>118047</xdr:rowOff>
    </xdr:to>
    <xdr:sp macro="" textlink="">
      <xdr:nvSpPr>
        <xdr:cNvPr id="349" name="Rectangle 348">
          <a:extLst>
            <a:ext uri="{FF2B5EF4-FFF2-40B4-BE49-F238E27FC236}">
              <a16:creationId xmlns:a16="http://schemas.microsoft.com/office/drawing/2014/main" id="{00000000-0008-0000-0200-00005D010000}"/>
            </a:ext>
          </a:extLst>
        </xdr:cNvPr>
        <xdr:cNvSpPr/>
      </xdr:nvSpPr>
      <xdr:spPr>
        <a:xfrm>
          <a:off x="68731" y="7927800"/>
          <a:ext cx="1580775" cy="46765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ysClr val="windowText" lastClr="000000"/>
              </a:solidFill>
            </a:rPr>
            <a:t>Panne détectée durant les vérifications routinières</a:t>
          </a:r>
        </a:p>
      </xdr:txBody>
    </xdr:sp>
    <xdr:clientData/>
  </xdr:twoCellAnchor>
  <xdr:twoCellAnchor>
    <xdr:from>
      <xdr:col>2</xdr:col>
      <xdr:colOff>122518</xdr:colOff>
      <xdr:row>52</xdr:row>
      <xdr:rowOff>53053</xdr:rowOff>
    </xdr:from>
    <xdr:to>
      <xdr:col>5</xdr:col>
      <xdr:colOff>336176</xdr:colOff>
      <xdr:row>58</xdr:row>
      <xdr:rowOff>16446</xdr:rowOff>
    </xdr:to>
    <xdr:cxnSp macro="">
      <xdr:nvCxnSpPr>
        <xdr:cNvPr id="354" name="Connecteur : en angle 353">
          <a:extLst>
            <a:ext uri="{FF2B5EF4-FFF2-40B4-BE49-F238E27FC236}">
              <a16:creationId xmlns:a16="http://schemas.microsoft.com/office/drawing/2014/main" id="{00000000-0008-0000-0200-000062010000}"/>
            </a:ext>
          </a:extLst>
        </xdr:cNvPr>
        <xdr:cNvCxnSpPr>
          <a:stCxn id="348" idx="3"/>
          <a:endCxn id="165" idx="1"/>
        </xdr:cNvCxnSpPr>
      </xdr:nvCxnSpPr>
      <xdr:spPr>
        <a:xfrm>
          <a:off x="1646518" y="8689053"/>
          <a:ext cx="2118658" cy="1039158"/>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125506</xdr:colOff>
      <xdr:row>49</xdr:row>
      <xdr:rowOff>33627</xdr:rowOff>
    </xdr:from>
    <xdr:to>
      <xdr:col>5</xdr:col>
      <xdr:colOff>336176</xdr:colOff>
      <xdr:row>58</xdr:row>
      <xdr:rowOff>16446</xdr:rowOff>
    </xdr:to>
    <xdr:cxnSp macro="">
      <xdr:nvCxnSpPr>
        <xdr:cNvPr id="357" name="Connecteur : en angle 356">
          <a:extLst>
            <a:ext uri="{FF2B5EF4-FFF2-40B4-BE49-F238E27FC236}">
              <a16:creationId xmlns:a16="http://schemas.microsoft.com/office/drawing/2014/main" id="{00000000-0008-0000-0200-000065010000}"/>
            </a:ext>
          </a:extLst>
        </xdr:cNvPr>
        <xdr:cNvCxnSpPr>
          <a:endCxn id="165" idx="1"/>
        </xdr:cNvCxnSpPr>
      </xdr:nvCxnSpPr>
      <xdr:spPr>
        <a:xfrm>
          <a:off x="1649506" y="8131745"/>
          <a:ext cx="2115670" cy="1596466"/>
        </a:xfrm>
        <a:prstGeom prst="bentConnector3">
          <a:avLst>
            <a:gd name="adj1" fmla="val 50000"/>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333188</xdr:colOff>
      <xdr:row>59</xdr:row>
      <xdr:rowOff>83673</xdr:rowOff>
    </xdr:from>
    <xdr:to>
      <xdr:col>6</xdr:col>
      <xdr:colOff>333188</xdr:colOff>
      <xdr:row>60</xdr:row>
      <xdr:rowOff>120379</xdr:rowOff>
    </xdr:to>
    <xdr:cxnSp macro="">
      <xdr:nvCxnSpPr>
        <xdr:cNvPr id="363" name="Connecteur droit avec flèche 362">
          <a:extLst>
            <a:ext uri="{FF2B5EF4-FFF2-40B4-BE49-F238E27FC236}">
              <a16:creationId xmlns:a16="http://schemas.microsoft.com/office/drawing/2014/main" id="{00000000-0008-0000-0200-00006B010000}"/>
            </a:ext>
          </a:extLst>
        </xdr:cNvPr>
        <xdr:cNvCxnSpPr/>
      </xdr:nvCxnSpPr>
      <xdr:spPr>
        <a:xfrm flipH="1">
          <a:off x="4524188" y="9974732"/>
          <a:ext cx="0" cy="21600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3</xdr:col>
      <xdr:colOff>92635</xdr:colOff>
      <xdr:row>65</xdr:row>
      <xdr:rowOff>144929</xdr:rowOff>
    </xdr:from>
    <xdr:to>
      <xdr:col>5</xdr:col>
      <xdr:colOff>324223</xdr:colOff>
      <xdr:row>72</xdr:row>
      <xdr:rowOff>164353</xdr:rowOff>
    </xdr:to>
    <xdr:sp macro="" textlink="">
      <xdr:nvSpPr>
        <xdr:cNvPr id="402" name="Rectangle : carré corné 401">
          <a:extLst>
            <a:ext uri="{FF2B5EF4-FFF2-40B4-BE49-F238E27FC236}">
              <a16:creationId xmlns:a16="http://schemas.microsoft.com/office/drawing/2014/main" id="{00000000-0008-0000-0200-000092010000}"/>
            </a:ext>
          </a:extLst>
        </xdr:cNvPr>
        <xdr:cNvSpPr/>
      </xdr:nvSpPr>
      <xdr:spPr>
        <a:xfrm>
          <a:off x="2378635" y="11634694"/>
          <a:ext cx="1374588" cy="1244600"/>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000" b="1" u="sng">
              <a:solidFill>
                <a:srgbClr val="FF0000"/>
              </a:solidFill>
            </a:rPr>
            <a:t>NOTE</a:t>
          </a:r>
          <a:endParaRPr lang="fr-FR" sz="1000" b="0" u="none">
            <a:solidFill>
              <a:sysClr val="windowText" lastClr="000000"/>
            </a:solidFill>
          </a:endParaRPr>
        </a:p>
        <a:p>
          <a:pPr algn="l"/>
          <a:r>
            <a:rPr lang="fr-FR" sz="1000" b="0" u="none">
              <a:solidFill>
                <a:sysClr val="windowText" lastClr="000000"/>
              </a:solidFill>
            </a:rPr>
            <a:t>Si l'intervenant est externe,</a:t>
          </a:r>
          <a:r>
            <a:rPr lang="fr-FR" sz="1000" b="0" u="none" baseline="0">
              <a:solidFill>
                <a:sysClr val="windowText" lastClr="000000"/>
              </a:solidFill>
            </a:rPr>
            <a:t> la municipalité doit contacter la partie prenante concernée.</a:t>
          </a:r>
          <a:endParaRPr lang="fr-FR" sz="1000" b="1" u="sng">
            <a:solidFill>
              <a:srgbClr val="FF0000"/>
            </a:solidFill>
          </a:endParaRPr>
        </a:p>
      </xdr:txBody>
    </xdr:sp>
    <xdr:clientData/>
  </xdr:twoCellAnchor>
  <xdr:twoCellAnchor>
    <xdr:from>
      <xdr:col>13</xdr:col>
      <xdr:colOff>185270</xdr:colOff>
      <xdr:row>68</xdr:row>
      <xdr:rowOff>43329</xdr:rowOff>
    </xdr:from>
    <xdr:to>
      <xdr:col>15</xdr:col>
      <xdr:colOff>543858</xdr:colOff>
      <xdr:row>75</xdr:row>
      <xdr:rowOff>32871</xdr:rowOff>
    </xdr:to>
    <xdr:sp macro="" textlink="">
      <xdr:nvSpPr>
        <xdr:cNvPr id="403" name="Rectangle : carré corné 402">
          <a:extLst>
            <a:ext uri="{FF2B5EF4-FFF2-40B4-BE49-F238E27FC236}">
              <a16:creationId xmlns:a16="http://schemas.microsoft.com/office/drawing/2014/main" id="{00000000-0008-0000-0200-000093010000}"/>
            </a:ext>
          </a:extLst>
        </xdr:cNvPr>
        <xdr:cNvSpPr/>
      </xdr:nvSpPr>
      <xdr:spPr>
        <a:xfrm>
          <a:off x="9710270" y="11503211"/>
          <a:ext cx="1374588" cy="1244601"/>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000" b="1" u="sng">
              <a:solidFill>
                <a:srgbClr val="FF0000"/>
              </a:solidFill>
            </a:rPr>
            <a:t>NOTE</a:t>
          </a:r>
        </a:p>
        <a:p>
          <a:pPr algn="l"/>
          <a:r>
            <a:rPr lang="fr-FR" sz="1000" b="0" u="none">
              <a:solidFill>
                <a:sysClr val="windowText" lastClr="000000"/>
              </a:solidFill>
            </a:rPr>
            <a:t>En cas de quantités épuisées</a:t>
          </a:r>
          <a:r>
            <a:rPr lang="fr-FR" sz="1000" b="0" u="none" baseline="0">
              <a:solidFill>
                <a:sysClr val="windowText" lastClr="000000"/>
              </a:solidFill>
            </a:rPr>
            <a:t>, le service concerné lance la procédure d'achat et acquisition.</a:t>
          </a:r>
          <a:endParaRPr lang="fr-FR" sz="1000" b="0" u="none">
            <a:solidFill>
              <a:sysClr val="windowText" lastClr="000000"/>
            </a:solidFill>
          </a:endParaRPr>
        </a:p>
      </xdr:txBody>
    </xdr:sp>
    <xdr:clientData/>
  </xdr:twoCellAnchor>
  <xdr:twoCellAnchor>
    <xdr:from>
      <xdr:col>2</xdr:col>
      <xdr:colOff>724647</xdr:colOff>
      <xdr:row>85</xdr:row>
      <xdr:rowOff>38847</xdr:rowOff>
    </xdr:from>
    <xdr:to>
      <xdr:col>5</xdr:col>
      <xdr:colOff>322728</xdr:colOff>
      <xdr:row>92</xdr:row>
      <xdr:rowOff>28389</xdr:rowOff>
    </xdr:to>
    <xdr:sp macro="" textlink="">
      <xdr:nvSpPr>
        <xdr:cNvPr id="404" name="Rectangle : carré corné 403">
          <a:extLst>
            <a:ext uri="{FF2B5EF4-FFF2-40B4-BE49-F238E27FC236}">
              <a16:creationId xmlns:a16="http://schemas.microsoft.com/office/drawing/2014/main" id="{00000000-0008-0000-0200-000094010000}"/>
            </a:ext>
          </a:extLst>
        </xdr:cNvPr>
        <xdr:cNvSpPr/>
      </xdr:nvSpPr>
      <xdr:spPr>
        <a:xfrm>
          <a:off x="2248647" y="14546729"/>
          <a:ext cx="1503081" cy="1244601"/>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000" b="1" u="sng">
              <a:solidFill>
                <a:srgbClr val="FF0000"/>
              </a:solidFill>
            </a:rPr>
            <a:t>NOTE</a:t>
          </a:r>
        </a:p>
        <a:p>
          <a:pPr algn="l"/>
          <a:r>
            <a:rPr lang="fr-FR" sz="1000" b="0" u="none">
              <a:solidFill>
                <a:sysClr val="windowText" lastClr="000000"/>
              </a:solidFill>
            </a:rPr>
            <a:t>Le role de la municipalité est un role de supervision</a:t>
          </a:r>
          <a:r>
            <a:rPr lang="fr-FR" sz="1000" b="0" u="none" baseline="0">
              <a:solidFill>
                <a:sysClr val="windowText" lastClr="000000"/>
              </a:solidFill>
            </a:rPr>
            <a:t> et l'assurance de la qualité de la prestation</a:t>
          </a:r>
          <a:endParaRPr lang="fr-FR" sz="1000" b="0" u="none">
            <a:solidFill>
              <a:sysClr val="windowText" lastClr="000000"/>
            </a:solidFill>
          </a:endParaRPr>
        </a:p>
      </xdr:txBody>
    </xdr:sp>
    <xdr:clientData/>
  </xdr:twoCellAnchor>
  <xdr:twoCellAnchor>
    <xdr:from>
      <xdr:col>13</xdr:col>
      <xdr:colOff>134470</xdr:colOff>
      <xdr:row>103</xdr:row>
      <xdr:rowOff>106081</xdr:rowOff>
    </xdr:from>
    <xdr:to>
      <xdr:col>16</xdr:col>
      <xdr:colOff>82176</xdr:colOff>
      <xdr:row>110</xdr:row>
      <xdr:rowOff>95623</xdr:rowOff>
    </xdr:to>
    <xdr:sp macro="" textlink="">
      <xdr:nvSpPr>
        <xdr:cNvPr id="429" name="Rectangle : carré corné 428">
          <a:extLst>
            <a:ext uri="{FF2B5EF4-FFF2-40B4-BE49-F238E27FC236}">
              <a16:creationId xmlns:a16="http://schemas.microsoft.com/office/drawing/2014/main" id="{00000000-0008-0000-0200-0000AD010000}"/>
            </a:ext>
          </a:extLst>
        </xdr:cNvPr>
        <xdr:cNvSpPr/>
      </xdr:nvSpPr>
      <xdr:spPr>
        <a:xfrm>
          <a:off x="9659470" y="18379140"/>
          <a:ext cx="1725706" cy="1244601"/>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000" b="1" u="sng">
              <a:solidFill>
                <a:srgbClr val="FF0000"/>
              </a:solidFill>
            </a:rPr>
            <a:t>NOTE</a:t>
          </a:r>
        </a:p>
        <a:p>
          <a:pPr algn="l"/>
          <a:r>
            <a:rPr lang="fr-FR" sz="1000" b="0" u="none">
              <a:solidFill>
                <a:sysClr val="windowText" lastClr="000000"/>
              </a:solidFill>
            </a:rPr>
            <a:t>Si la réparation est reportée,</a:t>
          </a:r>
          <a:r>
            <a:rPr lang="fr-FR" sz="1000" b="0" u="none" baseline="0">
              <a:solidFill>
                <a:sysClr val="windowText" lastClr="000000"/>
              </a:solidFill>
            </a:rPr>
            <a:t> l'équipe éclairage public doit planifier cette intervention de nouveau sous la maintenance préventive.</a:t>
          </a:r>
          <a:endParaRPr lang="fr-FR" sz="1000" b="0" u="none">
            <a:solidFill>
              <a:sysClr val="windowText" lastClr="000000"/>
            </a:solidFill>
          </a:endParaRPr>
        </a:p>
      </xdr:txBody>
    </xdr:sp>
    <xdr:clientData/>
  </xdr:twoCellAnchor>
  <xdr:twoCellAnchor>
    <xdr:from>
      <xdr:col>13</xdr:col>
      <xdr:colOff>463175</xdr:colOff>
      <xdr:row>123</xdr:row>
      <xdr:rowOff>86659</xdr:rowOff>
    </xdr:from>
    <xdr:to>
      <xdr:col>16</xdr:col>
      <xdr:colOff>134470</xdr:colOff>
      <xdr:row>128</xdr:row>
      <xdr:rowOff>89648</xdr:rowOff>
    </xdr:to>
    <xdr:sp macro="" textlink="">
      <xdr:nvSpPr>
        <xdr:cNvPr id="430" name="Rectangle : carré corné 429">
          <a:extLst>
            <a:ext uri="{FF2B5EF4-FFF2-40B4-BE49-F238E27FC236}">
              <a16:creationId xmlns:a16="http://schemas.microsoft.com/office/drawing/2014/main" id="{00000000-0008-0000-0200-0000AE010000}"/>
            </a:ext>
          </a:extLst>
        </xdr:cNvPr>
        <xdr:cNvSpPr/>
      </xdr:nvSpPr>
      <xdr:spPr>
        <a:xfrm>
          <a:off x="9988175" y="21945600"/>
          <a:ext cx="1449295" cy="899460"/>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000" b="1" u="sng">
              <a:solidFill>
                <a:srgbClr val="FF0000"/>
              </a:solidFill>
            </a:rPr>
            <a:t>NOTE</a:t>
          </a:r>
        </a:p>
        <a:p>
          <a:pPr algn="l"/>
          <a:r>
            <a:rPr lang="fr-FR" sz="1000" b="0" u="none">
              <a:solidFill>
                <a:sysClr val="windowText" lastClr="000000"/>
              </a:solidFill>
            </a:rPr>
            <a:t>Si</a:t>
          </a:r>
          <a:r>
            <a:rPr lang="fr-FR" sz="1000" b="0" u="none" baseline="0">
              <a:solidFill>
                <a:sysClr val="windowText" lastClr="000000"/>
              </a:solidFill>
            </a:rPr>
            <a:t> c'est applicable selon les procédures internes de la municipalité.</a:t>
          </a:r>
          <a:endParaRPr lang="fr-FR" sz="1000" b="0" u="none">
            <a:solidFill>
              <a:sysClr val="windowText" lastClr="000000"/>
            </a:solidFill>
          </a:endParaRPr>
        </a:p>
      </xdr:txBody>
    </xdr:sp>
    <xdr:clientData/>
  </xdr:twoCellAnchor>
  <xdr:twoCellAnchor>
    <xdr:from>
      <xdr:col>5</xdr:col>
      <xdr:colOff>37356</xdr:colOff>
      <xdr:row>11</xdr:row>
      <xdr:rowOff>29881</xdr:rowOff>
    </xdr:from>
    <xdr:to>
      <xdr:col>12</xdr:col>
      <xdr:colOff>604717</xdr:colOff>
      <xdr:row>22</xdr:row>
      <xdr:rowOff>149413</xdr:rowOff>
    </xdr:to>
    <xdr:grpSp>
      <xdr:nvGrpSpPr>
        <xdr:cNvPr id="433" name="Groupe 432">
          <a:extLst>
            <a:ext uri="{FF2B5EF4-FFF2-40B4-BE49-F238E27FC236}">
              <a16:creationId xmlns:a16="http://schemas.microsoft.com/office/drawing/2014/main" id="{00000000-0008-0000-0200-0000B1010000}"/>
            </a:ext>
          </a:extLst>
        </xdr:cNvPr>
        <xdr:cNvGrpSpPr/>
      </xdr:nvGrpSpPr>
      <xdr:grpSpPr>
        <a:xfrm>
          <a:off x="3421532" y="2002116"/>
          <a:ext cx="5849067" cy="2091768"/>
          <a:chOff x="3466356" y="2002116"/>
          <a:chExt cx="5901361" cy="2091768"/>
        </a:xfrm>
      </xdr:grpSpPr>
      <xdr:cxnSp macro="">
        <xdr:nvCxnSpPr>
          <xdr:cNvPr id="133" name="Connecteur droit avec flèche 132">
            <a:extLst>
              <a:ext uri="{FF2B5EF4-FFF2-40B4-BE49-F238E27FC236}">
                <a16:creationId xmlns:a16="http://schemas.microsoft.com/office/drawing/2014/main" id="{00000000-0008-0000-0200-000085000000}"/>
              </a:ext>
            </a:extLst>
          </xdr:cNvPr>
          <xdr:cNvCxnSpPr/>
        </xdr:nvCxnSpPr>
        <xdr:spPr>
          <a:xfrm>
            <a:off x="7074644" y="3795056"/>
            <a:ext cx="504000"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sp macro="" textlink="">
        <xdr:nvSpPr>
          <xdr:cNvPr id="405" name="Rectangle 404">
            <a:extLst>
              <a:ext uri="{FF2B5EF4-FFF2-40B4-BE49-F238E27FC236}">
                <a16:creationId xmlns:a16="http://schemas.microsoft.com/office/drawing/2014/main" id="{00000000-0008-0000-0200-000095010000}"/>
              </a:ext>
            </a:extLst>
          </xdr:cNvPr>
          <xdr:cNvSpPr/>
        </xdr:nvSpPr>
        <xdr:spPr>
          <a:xfrm>
            <a:off x="3467849" y="2033493"/>
            <a:ext cx="484093" cy="155389"/>
          </a:xfrm>
          <a:prstGeom prst="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000" b="1">
              <a:solidFill>
                <a:sysClr val="windowText" lastClr="000000"/>
              </a:solidFill>
            </a:endParaRPr>
          </a:p>
        </xdr:txBody>
      </xdr:sp>
      <xdr:sp macro="" textlink="">
        <xdr:nvSpPr>
          <xdr:cNvPr id="406" name="Rectangle 405">
            <a:extLst>
              <a:ext uri="{FF2B5EF4-FFF2-40B4-BE49-F238E27FC236}">
                <a16:creationId xmlns:a16="http://schemas.microsoft.com/office/drawing/2014/main" id="{00000000-0008-0000-0200-000096010000}"/>
              </a:ext>
            </a:extLst>
          </xdr:cNvPr>
          <xdr:cNvSpPr/>
        </xdr:nvSpPr>
        <xdr:spPr>
          <a:xfrm>
            <a:off x="3981824" y="2002116"/>
            <a:ext cx="1180353" cy="201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Service concerné</a:t>
            </a:r>
          </a:p>
        </xdr:txBody>
      </xdr:sp>
      <xdr:sp macro="" textlink="">
        <xdr:nvSpPr>
          <xdr:cNvPr id="408" name="Rectangle 407">
            <a:extLst>
              <a:ext uri="{FF2B5EF4-FFF2-40B4-BE49-F238E27FC236}">
                <a16:creationId xmlns:a16="http://schemas.microsoft.com/office/drawing/2014/main" id="{00000000-0008-0000-0200-000098010000}"/>
              </a:ext>
            </a:extLst>
          </xdr:cNvPr>
          <xdr:cNvSpPr/>
        </xdr:nvSpPr>
        <xdr:spPr>
          <a:xfrm>
            <a:off x="3470837" y="2260598"/>
            <a:ext cx="484093" cy="155389"/>
          </a:xfrm>
          <a:prstGeom prst="rect">
            <a:avLst/>
          </a:prstGeom>
          <a:solidFill>
            <a:schemeClr val="accent1">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000" b="1">
              <a:solidFill>
                <a:sysClr val="windowText" lastClr="000000"/>
              </a:solidFill>
              <a:latin typeface="+mn-lt"/>
              <a:ea typeface="+mn-ea"/>
              <a:cs typeface="+mn-cs"/>
            </a:endParaRPr>
          </a:p>
        </xdr:txBody>
      </xdr:sp>
      <xdr:sp macro="" textlink="">
        <xdr:nvSpPr>
          <xdr:cNvPr id="409" name="Losange 408">
            <a:extLst>
              <a:ext uri="{FF2B5EF4-FFF2-40B4-BE49-F238E27FC236}">
                <a16:creationId xmlns:a16="http://schemas.microsoft.com/office/drawing/2014/main" id="{00000000-0008-0000-0200-000099010000}"/>
              </a:ext>
            </a:extLst>
          </xdr:cNvPr>
          <xdr:cNvSpPr/>
        </xdr:nvSpPr>
        <xdr:spPr>
          <a:xfrm>
            <a:off x="3484283" y="3446925"/>
            <a:ext cx="460188" cy="198713"/>
          </a:xfrm>
          <a:prstGeom prst="diamond">
            <a:avLst/>
          </a:prstGeom>
          <a:solidFill>
            <a:schemeClr val="bg1">
              <a:lumMod val="8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000" b="1">
              <a:solidFill>
                <a:schemeClr val="bg1"/>
              </a:solidFill>
            </a:endParaRPr>
          </a:p>
        </xdr:txBody>
      </xdr:sp>
      <xdr:sp macro="" textlink="">
        <xdr:nvSpPr>
          <xdr:cNvPr id="410" name="Rectangle : carré corné 409">
            <a:extLst>
              <a:ext uri="{FF2B5EF4-FFF2-40B4-BE49-F238E27FC236}">
                <a16:creationId xmlns:a16="http://schemas.microsoft.com/office/drawing/2014/main" id="{00000000-0008-0000-0200-00009A010000}"/>
              </a:ext>
            </a:extLst>
          </xdr:cNvPr>
          <xdr:cNvSpPr/>
        </xdr:nvSpPr>
        <xdr:spPr>
          <a:xfrm>
            <a:off x="3481299" y="3711389"/>
            <a:ext cx="476624" cy="382495"/>
          </a:xfrm>
          <a:prstGeom prst="foldedCorner">
            <a:avLst/>
          </a:prstGeom>
          <a:solidFill>
            <a:schemeClr val="accent4">
              <a:lumMod val="20000"/>
              <a:lumOff val="8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b="1" u="sng">
              <a:solidFill>
                <a:srgbClr val="FF0000"/>
              </a:solidFill>
            </a:endParaRPr>
          </a:p>
        </xdr:txBody>
      </xdr:sp>
      <xdr:sp macro="" textlink="">
        <xdr:nvSpPr>
          <xdr:cNvPr id="411" name="Rectangle 410">
            <a:extLst>
              <a:ext uri="{FF2B5EF4-FFF2-40B4-BE49-F238E27FC236}">
                <a16:creationId xmlns:a16="http://schemas.microsoft.com/office/drawing/2014/main" id="{00000000-0008-0000-0200-00009B010000}"/>
              </a:ext>
            </a:extLst>
          </xdr:cNvPr>
          <xdr:cNvSpPr/>
        </xdr:nvSpPr>
        <xdr:spPr>
          <a:xfrm>
            <a:off x="3977342" y="2236693"/>
            <a:ext cx="3492000" cy="1912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Etape du processus/Données d'entrée ou sortie secondaire</a:t>
            </a:r>
          </a:p>
        </xdr:txBody>
      </xdr:sp>
      <xdr:sp macro="" textlink="">
        <xdr:nvSpPr>
          <xdr:cNvPr id="412" name="Rectangle 411">
            <a:extLst>
              <a:ext uri="{FF2B5EF4-FFF2-40B4-BE49-F238E27FC236}">
                <a16:creationId xmlns:a16="http://schemas.microsoft.com/office/drawing/2014/main" id="{00000000-0008-0000-0200-00009C010000}"/>
              </a:ext>
            </a:extLst>
          </xdr:cNvPr>
          <xdr:cNvSpPr/>
        </xdr:nvSpPr>
        <xdr:spPr>
          <a:xfrm>
            <a:off x="3972860" y="3442437"/>
            <a:ext cx="2783540" cy="1912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Etape du processus/Condition de validation</a:t>
            </a:r>
          </a:p>
        </xdr:txBody>
      </xdr:sp>
      <xdr:sp macro="" textlink="">
        <xdr:nvSpPr>
          <xdr:cNvPr id="413" name="Rectangle 412">
            <a:extLst>
              <a:ext uri="{FF2B5EF4-FFF2-40B4-BE49-F238E27FC236}">
                <a16:creationId xmlns:a16="http://schemas.microsoft.com/office/drawing/2014/main" id="{00000000-0008-0000-0200-00009D010000}"/>
              </a:ext>
            </a:extLst>
          </xdr:cNvPr>
          <xdr:cNvSpPr/>
        </xdr:nvSpPr>
        <xdr:spPr>
          <a:xfrm>
            <a:off x="3983325" y="3781612"/>
            <a:ext cx="1163916" cy="2002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Note explicative</a:t>
            </a:r>
          </a:p>
        </xdr:txBody>
      </xdr:sp>
      <xdr:sp macro="" textlink="">
        <xdr:nvSpPr>
          <xdr:cNvPr id="415" name="Rectangle 414">
            <a:extLst>
              <a:ext uri="{FF2B5EF4-FFF2-40B4-BE49-F238E27FC236}">
                <a16:creationId xmlns:a16="http://schemas.microsoft.com/office/drawing/2014/main" id="{00000000-0008-0000-0200-00009F010000}"/>
              </a:ext>
            </a:extLst>
          </xdr:cNvPr>
          <xdr:cNvSpPr/>
        </xdr:nvSpPr>
        <xdr:spPr>
          <a:xfrm>
            <a:off x="3470838" y="2484716"/>
            <a:ext cx="484093" cy="155389"/>
          </a:xfrm>
          <a:prstGeom prst="rect">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000" b="1">
              <a:solidFill>
                <a:sysClr val="windowText" lastClr="000000"/>
              </a:solidFill>
              <a:latin typeface="+mn-lt"/>
              <a:ea typeface="+mn-ea"/>
              <a:cs typeface="+mn-cs"/>
            </a:endParaRPr>
          </a:p>
        </xdr:txBody>
      </xdr:sp>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972860" y="2471270"/>
            <a:ext cx="4737846" cy="203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Processus nécessitant</a:t>
            </a:r>
            <a:r>
              <a:rPr lang="fr-FR" sz="1000" b="1" baseline="0">
                <a:solidFill>
                  <a:sysClr val="windowText" lastClr="000000"/>
                </a:solidFill>
              </a:rPr>
              <a:t> l'intervention/appui d'une tierce partie (interne ou externe)</a:t>
            </a:r>
            <a:endParaRPr lang="fr-FR" sz="1000" b="1">
              <a:solidFill>
                <a:sysClr val="windowText" lastClr="000000"/>
              </a:solidFill>
            </a:endParaRPr>
          </a:p>
        </xdr:txBody>
      </xdr:sp>
      <xdr:sp macro="" textlink="">
        <xdr:nvSpPr>
          <xdr:cNvPr id="418" name="Rectangle 417">
            <a:extLst>
              <a:ext uri="{FF2B5EF4-FFF2-40B4-BE49-F238E27FC236}">
                <a16:creationId xmlns:a16="http://schemas.microsoft.com/office/drawing/2014/main" id="{00000000-0008-0000-0200-0000A2010000}"/>
              </a:ext>
            </a:extLst>
          </xdr:cNvPr>
          <xdr:cNvSpPr/>
        </xdr:nvSpPr>
        <xdr:spPr>
          <a:xfrm>
            <a:off x="3466356" y="2719292"/>
            <a:ext cx="484093" cy="155389"/>
          </a:xfrm>
          <a:prstGeom prst="rect">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000" b="1">
              <a:solidFill>
                <a:schemeClr val="bg1"/>
              </a:solidFill>
              <a:latin typeface="+mn-lt"/>
              <a:ea typeface="+mn-ea"/>
              <a:cs typeface="+mn-cs"/>
            </a:endParaRPr>
          </a:p>
        </xdr:txBody>
      </xdr:sp>
      <xdr:sp macro="" textlink="">
        <xdr:nvSpPr>
          <xdr:cNvPr id="419" name="Rectangle 418">
            <a:extLst>
              <a:ext uri="{FF2B5EF4-FFF2-40B4-BE49-F238E27FC236}">
                <a16:creationId xmlns:a16="http://schemas.microsoft.com/office/drawing/2014/main" id="{00000000-0008-0000-0200-0000A3010000}"/>
              </a:ext>
            </a:extLst>
          </xdr:cNvPr>
          <xdr:cNvSpPr/>
        </xdr:nvSpPr>
        <xdr:spPr>
          <a:xfrm>
            <a:off x="3968377" y="2705847"/>
            <a:ext cx="1800000" cy="1882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Sortie principale</a:t>
            </a:r>
          </a:p>
        </xdr:txBody>
      </xdr:sp>
      <xdr:sp macro="" textlink="">
        <xdr:nvSpPr>
          <xdr:cNvPr id="421" name="Rectangle 420">
            <a:extLst>
              <a:ext uri="{FF2B5EF4-FFF2-40B4-BE49-F238E27FC236}">
                <a16:creationId xmlns:a16="http://schemas.microsoft.com/office/drawing/2014/main" id="{00000000-0008-0000-0200-0000A5010000}"/>
              </a:ext>
            </a:extLst>
          </xdr:cNvPr>
          <xdr:cNvSpPr/>
        </xdr:nvSpPr>
        <xdr:spPr>
          <a:xfrm>
            <a:off x="3469345" y="2961339"/>
            <a:ext cx="484093" cy="155389"/>
          </a:xfrm>
          <a:prstGeom prst="rect">
            <a:avLst/>
          </a:prstGeom>
          <a:noFill/>
          <a:ln>
            <a:solidFill>
              <a:schemeClr val="accent6">
                <a:lumMod val="40000"/>
                <a:lumOff val="6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000" b="1">
              <a:solidFill>
                <a:schemeClr val="accent6"/>
              </a:solidFill>
              <a:latin typeface="+mn-lt"/>
              <a:ea typeface="+mn-ea"/>
              <a:cs typeface="+mn-cs"/>
            </a:endParaRPr>
          </a:p>
        </xdr:txBody>
      </xdr:sp>
      <xdr:sp macro="" textlink="">
        <xdr:nvSpPr>
          <xdr:cNvPr id="422" name="Rectangle 421">
            <a:extLst>
              <a:ext uri="{FF2B5EF4-FFF2-40B4-BE49-F238E27FC236}">
                <a16:creationId xmlns:a16="http://schemas.microsoft.com/office/drawing/2014/main" id="{00000000-0008-0000-0200-0000A6010000}"/>
              </a:ext>
            </a:extLst>
          </xdr:cNvPr>
          <xdr:cNvSpPr/>
        </xdr:nvSpPr>
        <xdr:spPr>
          <a:xfrm>
            <a:off x="3963894" y="2940424"/>
            <a:ext cx="1800000" cy="1882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Note supplémentaire</a:t>
            </a:r>
          </a:p>
        </xdr:txBody>
      </xdr:sp>
      <xdr:pic>
        <xdr:nvPicPr>
          <xdr:cNvPr id="423" name="Graphique 422" descr="Coche">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55342" y="3076388"/>
            <a:ext cx="298824" cy="298824"/>
          </a:xfrm>
          <a:prstGeom prst="rect">
            <a:avLst/>
          </a:prstGeom>
        </xdr:spPr>
      </xdr:pic>
      <xdr:sp macro="" textlink="">
        <xdr:nvSpPr>
          <xdr:cNvPr id="424" name="Rectangle 423">
            <a:extLst>
              <a:ext uri="{FF2B5EF4-FFF2-40B4-BE49-F238E27FC236}">
                <a16:creationId xmlns:a16="http://schemas.microsoft.com/office/drawing/2014/main" id="{00000000-0008-0000-0200-0000A8010000}"/>
              </a:ext>
            </a:extLst>
          </xdr:cNvPr>
          <xdr:cNvSpPr/>
        </xdr:nvSpPr>
        <xdr:spPr>
          <a:xfrm>
            <a:off x="7567717" y="3137648"/>
            <a:ext cx="1800000" cy="1882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Oui/effectuée</a:t>
            </a:r>
          </a:p>
        </xdr:txBody>
      </xdr:sp>
      <xdr:pic>
        <xdr:nvPicPr>
          <xdr:cNvPr id="425" name="Graphique 424" descr="Fermer">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126952" y="3376706"/>
            <a:ext cx="306295" cy="306294"/>
          </a:xfrm>
          <a:prstGeom prst="rect">
            <a:avLst/>
          </a:prstGeom>
        </xdr:spPr>
      </xdr:pic>
      <xdr:sp macro="" textlink="">
        <xdr:nvSpPr>
          <xdr:cNvPr id="426" name="Rectangle 425">
            <a:extLst>
              <a:ext uri="{FF2B5EF4-FFF2-40B4-BE49-F238E27FC236}">
                <a16:creationId xmlns:a16="http://schemas.microsoft.com/office/drawing/2014/main" id="{00000000-0008-0000-0200-0000AA010000}"/>
              </a:ext>
            </a:extLst>
          </xdr:cNvPr>
          <xdr:cNvSpPr/>
        </xdr:nvSpPr>
        <xdr:spPr>
          <a:xfrm>
            <a:off x="7563235" y="3417047"/>
            <a:ext cx="1800000" cy="1882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Non/Non-effectuée</a:t>
            </a:r>
          </a:p>
        </xdr:txBody>
      </xdr:sp>
      <xdr:sp macro="" textlink="">
        <xdr:nvSpPr>
          <xdr:cNvPr id="428" name="Rectangle 427">
            <a:extLst>
              <a:ext uri="{FF2B5EF4-FFF2-40B4-BE49-F238E27FC236}">
                <a16:creationId xmlns:a16="http://schemas.microsoft.com/office/drawing/2014/main" id="{00000000-0008-0000-0200-0000AC010000}"/>
              </a:ext>
            </a:extLst>
          </xdr:cNvPr>
          <xdr:cNvSpPr/>
        </xdr:nvSpPr>
        <xdr:spPr>
          <a:xfrm>
            <a:off x="7579664" y="3687481"/>
            <a:ext cx="1656000" cy="2002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Lien processus principal</a:t>
            </a:r>
          </a:p>
        </xdr:txBody>
      </xdr:sp>
      <xdr:sp macro="" textlink="">
        <xdr:nvSpPr>
          <xdr:cNvPr id="431" name="Rectangle 430">
            <a:extLst>
              <a:ext uri="{FF2B5EF4-FFF2-40B4-BE49-F238E27FC236}">
                <a16:creationId xmlns:a16="http://schemas.microsoft.com/office/drawing/2014/main" id="{00000000-0008-0000-0200-0000AF010000}"/>
              </a:ext>
            </a:extLst>
          </xdr:cNvPr>
          <xdr:cNvSpPr/>
        </xdr:nvSpPr>
        <xdr:spPr>
          <a:xfrm>
            <a:off x="3472332" y="3188446"/>
            <a:ext cx="484093" cy="155389"/>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000" b="1">
              <a:solidFill>
                <a:schemeClr val="accent6"/>
              </a:solidFill>
              <a:latin typeface="+mn-lt"/>
              <a:ea typeface="+mn-ea"/>
              <a:cs typeface="+mn-cs"/>
            </a:endParaRPr>
          </a:p>
        </xdr:txBody>
      </xdr:sp>
      <xdr:sp macro="" textlink="">
        <xdr:nvSpPr>
          <xdr:cNvPr id="432" name="Rectangle 431">
            <a:extLst>
              <a:ext uri="{FF2B5EF4-FFF2-40B4-BE49-F238E27FC236}">
                <a16:creationId xmlns:a16="http://schemas.microsoft.com/office/drawing/2014/main" id="{00000000-0008-0000-0200-0000B0010000}"/>
              </a:ext>
            </a:extLst>
          </xdr:cNvPr>
          <xdr:cNvSpPr/>
        </xdr:nvSpPr>
        <xdr:spPr>
          <a:xfrm>
            <a:off x="3959411" y="3160059"/>
            <a:ext cx="900000" cy="1882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Activité</a:t>
            </a:r>
          </a:p>
        </xdr:txBody>
      </xdr:sp>
    </xdr:grpSp>
    <xdr:clientData/>
  </xdr:twoCellAnchor>
  <xdr:twoCellAnchor>
    <xdr:from>
      <xdr:col>13</xdr:col>
      <xdr:colOff>90160</xdr:colOff>
      <xdr:row>67</xdr:row>
      <xdr:rowOff>112059</xdr:rowOff>
    </xdr:from>
    <xdr:to>
      <xdr:col>18</xdr:col>
      <xdr:colOff>604160</xdr:colOff>
      <xdr:row>99</xdr:row>
      <xdr:rowOff>37514</xdr:rowOff>
    </xdr:to>
    <xdr:grpSp>
      <xdr:nvGrpSpPr>
        <xdr:cNvPr id="8" name="Groupe 7">
          <a:extLst>
            <a:ext uri="{FF2B5EF4-FFF2-40B4-BE49-F238E27FC236}">
              <a16:creationId xmlns:a16="http://schemas.microsoft.com/office/drawing/2014/main" id="{00000000-0008-0000-0200-000008000000}"/>
            </a:ext>
          </a:extLst>
        </xdr:cNvPr>
        <xdr:cNvGrpSpPr/>
      </xdr:nvGrpSpPr>
      <xdr:grpSpPr>
        <a:xfrm>
          <a:off x="9510572" y="11930530"/>
          <a:ext cx="3771176" cy="5662866"/>
          <a:chOff x="9615160" y="11930530"/>
          <a:chExt cx="3816000" cy="5662866"/>
        </a:xfrm>
      </xdr:grpSpPr>
      <xdr:cxnSp macro="">
        <xdr:nvCxnSpPr>
          <xdr:cNvPr id="387" name="Connecteur droit 386">
            <a:extLst>
              <a:ext uri="{FF2B5EF4-FFF2-40B4-BE49-F238E27FC236}">
                <a16:creationId xmlns:a16="http://schemas.microsoft.com/office/drawing/2014/main" id="{00000000-0008-0000-0200-000083010000}"/>
              </a:ext>
            </a:extLst>
          </xdr:cNvPr>
          <xdr:cNvCxnSpPr/>
        </xdr:nvCxnSpPr>
        <xdr:spPr>
          <a:xfrm>
            <a:off x="13424645" y="11930530"/>
            <a:ext cx="0" cy="5662866"/>
          </a:xfrm>
          <a:prstGeom prst="line">
            <a:avLst/>
          </a:prstGeom>
          <a:ln>
            <a:solidFill>
              <a:schemeClr val="accent4">
                <a:lumMod val="60000"/>
                <a:lumOff val="40000"/>
              </a:schemeClr>
            </a:solidFill>
          </a:ln>
        </xdr:spPr>
        <xdr:style>
          <a:lnRef idx="3">
            <a:schemeClr val="accent4"/>
          </a:lnRef>
          <a:fillRef idx="0">
            <a:schemeClr val="accent4"/>
          </a:fillRef>
          <a:effectRef idx="2">
            <a:schemeClr val="accent4"/>
          </a:effectRef>
          <a:fontRef idx="minor">
            <a:schemeClr val="tx1"/>
          </a:fontRef>
        </xdr:style>
      </xdr:cxnSp>
      <xdr:cxnSp macro="">
        <xdr:nvCxnSpPr>
          <xdr:cNvPr id="400" name="Connecteur droit 399">
            <a:extLst>
              <a:ext uri="{FF2B5EF4-FFF2-40B4-BE49-F238E27FC236}">
                <a16:creationId xmlns:a16="http://schemas.microsoft.com/office/drawing/2014/main" id="{00000000-0008-0000-0200-000090010000}"/>
              </a:ext>
            </a:extLst>
          </xdr:cNvPr>
          <xdr:cNvCxnSpPr/>
        </xdr:nvCxnSpPr>
        <xdr:spPr>
          <a:xfrm flipH="1" flipV="1">
            <a:off x="12273839" y="17585750"/>
            <a:ext cx="1152000" cy="0"/>
          </a:xfrm>
          <a:prstGeom prst="line">
            <a:avLst/>
          </a:prstGeom>
          <a:ln>
            <a:solidFill>
              <a:schemeClr val="accent4">
                <a:lumMod val="60000"/>
                <a:lumOff val="40000"/>
              </a:schemeClr>
            </a:solidFill>
          </a:ln>
        </xdr:spPr>
        <xdr:style>
          <a:lnRef idx="3">
            <a:schemeClr val="accent4"/>
          </a:lnRef>
          <a:fillRef idx="0">
            <a:schemeClr val="accent4"/>
          </a:fillRef>
          <a:effectRef idx="2">
            <a:schemeClr val="accent4"/>
          </a:effectRef>
          <a:fontRef idx="minor">
            <a:schemeClr val="tx1"/>
          </a:fontRef>
        </xdr:style>
      </xdr:cxnSp>
      <xdr:cxnSp macro="">
        <xdr:nvCxnSpPr>
          <xdr:cNvPr id="129" name="Connecteur droit 128">
            <a:extLst>
              <a:ext uri="{FF2B5EF4-FFF2-40B4-BE49-F238E27FC236}">
                <a16:creationId xmlns:a16="http://schemas.microsoft.com/office/drawing/2014/main" id="{00000000-0008-0000-0200-000081000000}"/>
              </a:ext>
            </a:extLst>
          </xdr:cNvPr>
          <xdr:cNvCxnSpPr/>
        </xdr:nvCxnSpPr>
        <xdr:spPr>
          <a:xfrm flipV="1">
            <a:off x="12278360" y="17317008"/>
            <a:ext cx="1345" cy="272988"/>
          </a:xfrm>
          <a:prstGeom prst="line">
            <a:avLst/>
          </a:prstGeom>
          <a:ln>
            <a:solidFill>
              <a:schemeClr val="accent4">
                <a:lumMod val="60000"/>
                <a:lumOff val="40000"/>
              </a:schemeClr>
            </a:solidFill>
          </a:ln>
        </xdr:spPr>
        <xdr:style>
          <a:lnRef idx="3">
            <a:schemeClr val="accent4"/>
          </a:lnRef>
          <a:fillRef idx="0">
            <a:schemeClr val="accent4"/>
          </a:fillRef>
          <a:effectRef idx="2">
            <a:schemeClr val="accent4"/>
          </a:effectRef>
          <a:fontRef idx="minor">
            <a:schemeClr val="tx1"/>
          </a:fontRef>
        </xdr:style>
      </xdr:cxnSp>
      <xdr:cxnSp macro="">
        <xdr:nvCxnSpPr>
          <xdr:cNvPr id="7" name="Connecteur droit avec flèche 6">
            <a:extLst>
              <a:ext uri="{FF2B5EF4-FFF2-40B4-BE49-F238E27FC236}">
                <a16:creationId xmlns:a16="http://schemas.microsoft.com/office/drawing/2014/main" id="{00000000-0008-0000-0200-000007000000}"/>
              </a:ext>
            </a:extLst>
          </xdr:cNvPr>
          <xdr:cNvCxnSpPr/>
        </xdr:nvCxnSpPr>
        <xdr:spPr>
          <a:xfrm flipH="1" flipV="1">
            <a:off x="9615160" y="11940391"/>
            <a:ext cx="3816000" cy="0"/>
          </a:xfrm>
          <a:prstGeom prst="straightConnector1">
            <a:avLst/>
          </a:prstGeom>
          <a:ln>
            <a:solidFill>
              <a:schemeClr val="accent4">
                <a:lumMod val="60000"/>
                <a:lumOff val="40000"/>
              </a:schemeClr>
            </a:solidFill>
            <a:tailEnd type="triangle"/>
          </a:ln>
        </xdr:spPr>
        <xdr:style>
          <a:lnRef idx="3">
            <a:schemeClr val="accent4"/>
          </a:lnRef>
          <a:fillRef idx="0">
            <a:schemeClr val="accent4"/>
          </a:fillRef>
          <a:effectRef idx="2">
            <a:schemeClr val="accent4"/>
          </a:effectRef>
          <a:fontRef idx="minor">
            <a:schemeClr val="tx1"/>
          </a:fontRef>
        </xdr:style>
      </xdr:cxnSp>
    </xdr:grpSp>
    <xdr:clientData/>
  </xdr:twoCellAnchor>
  <xdr:twoCellAnchor>
    <xdr:from>
      <xdr:col>17</xdr:col>
      <xdr:colOff>47808</xdr:colOff>
      <xdr:row>97</xdr:row>
      <xdr:rowOff>112094</xdr:rowOff>
    </xdr:from>
    <xdr:to>
      <xdr:col>17</xdr:col>
      <xdr:colOff>50795</xdr:colOff>
      <xdr:row>117</xdr:row>
      <xdr:rowOff>119577</xdr:rowOff>
    </xdr:to>
    <xdr:cxnSp macro="">
      <xdr:nvCxnSpPr>
        <xdr:cNvPr id="135" name="Connecteur : en angle 134">
          <a:extLst>
            <a:ext uri="{FF2B5EF4-FFF2-40B4-BE49-F238E27FC236}">
              <a16:creationId xmlns:a16="http://schemas.microsoft.com/office/drawing/2014/main" id="{00000000-0008-0000-0200-000087000000}"/>
            </a:ext>
          </a:extLst>
        </xdr:cNvPr>
        <xdr:cNvCxnSpPr/>
      </xdr:nvCxnSpPr>
      <xdr:spPr>
        <a:xfrm rot="16200000" flipH="1">
          <a:off x="10317619" y="19104577"/>
          <a:ext cx="3593365" cy="2987"/>
        </a:xfrm>
        <a:prstGeom prst="bentConnector3">
          <a:avLst>
            <a:gd name="adj1" fmla="val 50000"/>
          </a:avLst>
        </a:prstGeom>
        <a:ln>
          <a:solidFill>
            <a:schemeClr val="accent6">
              <a:lumMod val="60000"/>
              <a:lumOff val="40000"/>
            </a:schemeClr>
          </a:solidFill>
          <a:prstDash val="dash"/>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590176</xdr:colOff>
      <xdr:row>22</xdr:row>
      <xdr:rowOff>44822</xdr:rowOff>
    </xdr:from>
    <xdr:to>
      <xdr:col>10</xdr:col>
      <xdr:colOff>332176</xdr:colOff>
      <xdr:row>22</xdr:row>
      <xdr:rowOff>44822</xdr:rowOff>
    </xdr:to>
    <xdr:cxnSp macro="">
      <xdr:nvCxnSpPr>
        <xdr:cNvPr id="143" name="Connecteur droit avec flèche 142">
          <a:extLst>
            <a:ext uri="{FF2B5EF4-FFF2-40B4-BE49-F238E27FC236}">
              <a16:creationId xmlns:a16="http://schemas.microsoft.com/office/drawing/2014/main" id="{00000000-0008-0000-0200-00008F000000}"/>
            </a:ext>
          </a:extLst>
        </xdr:cNvPr>
        <xdr:cNvCxnSpPr/>
      </xdr:nvCxnSpPr>
      <xdr:spPr>
        <a:xfrm>
          <a:off x="7067176" y="3989293"/>
          <a:ext cx="504000" cy="0"/>
        </a:xfrm>
        <a:prstGeom prst="straightConnector1">
          <a:avLst/>
        </a:prstGeom>
        <a:ln>
          <a:solidFill>
            <a:schemeClr val="accent6">
              <a:lumMod val="60000"/>
              <a:lumOff val="40000"/>
            </a:schemeClr>
          </a:solidFill>
          <a:prstDash val="dash"/>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336179</xdr:colOff>
      <xdr:row>21</xdr:row>
      <xdr:rowOff>126999</xdr:rowOff>
    </xdr:from>
    <xdr:to>
      <xdr:col>12</xdr:col>
      <xdr:colOff>468179</xdr:colOff>
      <xdr:row>22</xdr:row>
      <xdr:rowOff>147916</xdr:rowOff>
    </xdr:to>
    <xdr:sp macro="" textlink="">
      <xdr:nvSpPr>
        <xdr:cNvPr id="145" name="Rectangle 144">
          <a:extLst>
            <a:ext uri="{FF2B5EF4-FFF2-40B4-BE49-F238E27FC236}">
              <a16:creationId xmlns:a16="http://schemas.microsoft.com/office/drawing/2014/main" id="{00000000-0008-0000-0200-000091000000}"/>
            </a:ext>
          </a:extLst>
        </xdr:cNvPr>
        <xdr:cNvSpPr/>
      </xdr:nvSpPr>
      <xdr:spPr>
        <a:xfrm>
          <a:off x="7575179" y="3892175"/>
          <a:ext cx="1656000" cy="2002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b="1">
              <a:solidFill>
                <a:sysClr val="windowText" lastClr="000000"/>
              </a:solidFill>
            </a:rPr>
            <a:t>Lien processus secondaire</a:t>
          </a:r>
        </a:p>
      </xdr:txBody>
    </xdr:sp>
    <xdr:clientData/>
  </xdr:twoCellAnchor>
  <xdr:twoCellAnchor editAs="oneCell">
    <xdr:from>
      <xdr:col>8</xdr:col>
      <xdr:colOff>584200</xdr:colOff>
      <xdr:row>1</xdr:row>
      <xdr:rowOff>14941</xdr:rowOff>
    </xdr:from>
    <xdr:to>
      <xdr:col>10</xdr:col>
      <xdr:colOff>41835</xdr:colOff>
      <xdr:row>4</xdr:row>
      <xdr:rowOff>27641</xdr:rowOff>
    </xdr:to>
    <xdr:pic>
      <xdr:nvPicPr>
        <xdr:cNvPr id="132" name="Picture 4">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754906" y="194235"/>
          <a:ext cx="1101164" cy="550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42333</xdr:colOff>
      <xdr:row>0</xdr:row>
      <xdr:rowOff>119222</xdr:rowOff>
    </xdr:from>
    <xdr:to>
      <xdr:col>1</xdr:col>
      <xdr:colOff>1286008</xdr:colOff>
      <xdr:row>3</xdr:row>
      <xdr:rowOff>137071</xdr:rowOff>
    </xdr:to>
    <xdr:pic>
      <xdr:nvPicPr>
        <xdr:cNvPr id="3" name="Picture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6333" y="119222"/>
          <a:ext cx="1243675" cy="525849"/>
        </a:xfrm>
        <a:prstGeom prst="rect">
          <a:avLst/>
        </a:prstGeom>
      </xdr:spPr>
    </xdr:pic>
    <xdr:clientData/>
  </xdr:twoCellAnchor>
  <xdr:twoCellAnchor>
    <xdr:from>
      <xdr:col>6</xdr:col>
      <xdr:colOff>103909</xdr:colOff>
      <xdr:row>10</xdr:row>
      <xdr:rowOff>168069</xdr:rowOff>
    </xdr:from>
    <xdr:to>
      <xdr:col>9</xdr:col>
      <xdr:colOff>0</xdr:colOff>
      <xdr:row>28</xdr:row>
      <xdr:rowOff>97310</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122463</xdr:colOff>
      <xdr:row>10</xdr:row>
      <xdr:rowOff>172357</xdr:rowOff>
    </xdr:from>
    <xdr:to>
      <xdr:col>16</xdr:col>
      <xdr:colOff>0</xdr:colOff>
      <xdr:row>28</xdr:row>
      <xdr:rowOff>108857</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71749</xdr:colOff>
      <xdr:row>11</xdr:row>
      <xdr:rowOff>2721</xdr:rowOff>
    </xdr:from>
    <xdr:to>
      <xdr:col>23</xdr:col>
      <xdr:colOff>1469570</xdr:colOff>
      <xdr:row>28</xdr:row>
      <xdr:rowOff>108856</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916199</xdr:colOff>
      <xdr:row>10</xdr:row>
      <xdr:rowOff>72570</xdr:rowOff>
    </xdr:from>
    <xdr:to>
      <xdr:col>3</xdr:col>
      <xdr:colOff>1324413</xdr:colOff>
      <xdr:row>14</xdr:row>
      <xdr:rowOff>36285</xdr:rowOff>
    </xdr:to>
    <xdr:sp macro="" textlink="">
      <xdr:nvSpPr>
        <xdr:cNvPr id="8" name="ZoneTexte 7">
          <a:extLst>
            <a:ext uri="{FF2B5EF4-FFF2-40B4-BE49-F238E27FC236}">
              <a16:creationId xmlns:a16="http://schemas.microsoft.com/office/drawing/2014/main" id="{00000000-0008-0000-0300-000008000000}"/>
            </a:ext>
          </a:extLst>
        </xdr:cNvPr>
        <xdr:cNvSpPr txBox="1"/>
      </xdr:nvSpPr>
      <xdr:spPr>
        <a:xfrm>
          <a:off x="6141342" y="1886856"/>
          <a:ext cx="408214" cy="68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6000" b="1">
              <a:solidFill>
                <a:srgbClr val="C00000"/>
              </a:solidFill>
            </a:rPr>
            <a:t>1</a:t>
          </a:r>
        </a:p>
      </xdr:txBody>
    </xdr:sp>
    <xdr:clientData/>
  </xdr:twoCellAnchor>
  <xdr:twoCellAnchor>
    <xdr:from>
      <xdr:col>10</xdr:col>
      <xdr:colOff>535213</xdr:colOff>
      <xdr:row>10</xdr:row>
      <xdr:rowOff>72570</xdr:rowOff>
    </xdr:from>
    <xdr:to>
      <xdr:col>10</xdr:col>
      <xdr:colOff>1015998</xdr:colOff>
      <xdr:row>14</xdr:row>
      <xdr:rowOff>36285</xdr:rowOff>
    </xdr:to>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15766142" y="1886856"/>
          <a:ext cx="480785" cy="68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6000" b="1">
              <a:solidFill>
                <a:srgbClr val="C00000"/>
              </a:solidFill>
            </a:rPr>
            <a:t>2</a:t>
          </a:r>
        </a:p>
      </xdr:txBody>
    </xdr:sp>
    <xdr:clientData/>
  </xdr:twoCellAnchor>
  <xdr:twoCellAnchor>
    <xdr:from>
      <xdr:col>17</xdr:col>
      <xdr:colOff>2630715</xdr:colOff>
      <xdr:row>10</xdr:row>
      <xdr:rowOff>126999</xdr:rowOff>
    </xdr:from>
    <xdr:to>
      <xdr:col>17</xdr:col>
      <xdr:colOff>3111500</xdr:colOff>
      <xdr:row>14</xdr:row>
      <xdr:rowOff>90714</xdr:rowOff>
    </xdr:to>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30616072" y="1941285"/>
          <a:ext cx="480785" cy="68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6000" b="1">
              <a:solidFill>
                <a:srgbClr val="C00000"/>
              </a:solidFill>
            </a:rPr>
            <a:t>3</a:t>
          </a:r>
        </a:p>
      </xdr:txBody>
    </xdr:sp>
    <xdr:clientData/>
  </xdr:twoCellAnchor>
  <xdr:twoCellAnchor>
    <xdr:from>
      <xdr:col>2</xdr:col>
      <xdr:colOff>553351</xdr:colOff>
      <xdr:row>27</xdr:row>
      <xdr:rowOff>36286</xdr:rowOff>
    </xdr:from>
    <xdr:to>
      <xdr:col>2</xdr:col>
      <xdr:colOff>907136</xdr:colOff>
      <xdr:row>28</xdr:row>
      <xdr:rowOff>154214</xdr:rowOff>
    </xdr:to>
    <xdr:sp macro="" textlink="">
      <xdr:nvSpPr>
        <xdr:cNvPr id="11" name="Flèche : bas 10">
          <a:extLst>
            <a:ext uri="{FF2B5EF4-FFF2-40B4-BE49-F238E27FC236}">
              <a16:creationId xmlns:a16="http://schemas.microsoft.com/office/drawing/2014/main" id="{00000000-0008-0000-0300-00000B000000}"/>
            </a:ext>
          </a:extLst>
        </xdr:cNvPr>
        <xdr:cNvSpPr/>
      </xdr:nvSpPr>
      <xdr:spPr>
        <a:xfrm>
          <a:off x="4408708" y="4934857"/>
          <a:ext cx="353785" cy="299357"/>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752932</xdr:colOff>
      <xdr:row>27</xdr:row>
      <xdr:rowOff>45357</xdr:rowOff>
    </xdr:from>
    <xdr:to>
      <xdr:col>12</xdr:col>
      <xdr:colOff>1106717</xdr:colOff>
      <xdr:row>28</xdr:row>
      <xdr:rowOff>163285</xdr:rowOff>
    </xdr:to>
    <xdr:sp macro="" textlink="">
      <xdr:nvSpPr>
        <xdr:cNvPr id="12" name="Flèche : bas 11">
          <a:extLst>
            <a:ext uri="{FF2B5EF4-FFF2-40B4-BE49-F238E27FC236}">
              <a16:creationId xmlns:a16="http://schemas.microsoft.com/office/drawing/2014/main" id="{00000000-0008-0000-0300-00000C000000}"/>
            </a:ext>
          </a:extLst>
        </xdr:cNvPr>
        <xdr:cNvSpPr/>
      </xdr:nvSpPr>
      <xdr:spPr>
        <a:xfrm>
          <a:off x="18923003" y="4943928"/>
          <a:ext cx="353785" cy="299357"/>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27</xdr:col>
      <xdr:colOff>799567</xdr:colOff>
      <xdr:row>16</xdr:row>
      <xdr:rowOff>43853</xdr:rowOff>
    </xdr:from>
    <xdr:to>
      <xdr:col>29</xdr:col>
      <xdr:colOff>14408</xdr:colOff>
      <xdr:row>17</xdr:row>
      <xdr:rowOff>78987</xdr:rowOff>
    </xdr:to>
    <xdr:sp macro="" textlink="">
      <xdr:nvSpPr>
        <xdr:cNvPr id="17" name="Flèche : pentagone 16">
          <a:hlinkClick xmlns:r="http://schemas.openxmlformats.org/officeDocument/2006/relationships" r:id="rId5"/>
          <a:extLst>
            <a:ext uri="{FF2B5EF4-FFF2-40B4-BE49-F238E27FC236}">
              <a16:creationId xmlns:a16="http://schemas.microsoft.com/office/drawing/2014/main" id="{00000000-0008-0000-0300-000011000000}"/>
            </a:ext>
          </a:extLst>
        </xdr:cNvPr>
        <xdr:cNvSpPr/>
      </xdr:nvSpPr>
      <xdr:spPr>
        <a:xfrm>
          <a:off x="48941638" y="2946710"/>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100" b="1">
              <a:solidFill>
                <a:schemeClr val="lt1"/>
              </a:solidFill>
              <a:effectLst/>
              <a:latin typeface="+mn-lt"/>
              <a:ea typeface="+mn-ea"/>
              <a:cs typeface="+mn-cs"/>
            </a:rPr>
            <a:t>Fiche Recueil</a:t>
          </a:r>
        </a:p>
      </xdr:txBody>
    </xdr:sp>
    <xdr:clientData/>
  </xdr:twoCellAnchor>
  <xdr:twoCellAnchor>
    <xdr:from>
      <xdr:col>27</xdr:col>
      <xdr:colOff>799567</xdr:colOff>
      <xdr:row>10</xdr:row>
      <xdr:rowOff>84889</xdr:rowOff>
    </xdr:from>
    <xdr:to>
      <xdr:col>29</xdr:col>
      <xdr:colOff>14408</xdr:colOff>
      <xdr:row>11</xdr:row>
      <xdr:rowOff>120024</xdr:rowOff>
    </xdr:to>
    <xdr:sp macro="" textlink="">
      <xdr:nvSpPr>
        <xdr:cNvPr id="18" name="Flèche : pentagone 17">
          <a:hlinkClick xmlns:r="http://schemas.openxmlformats.org/officeDocument/2006/relationships" r:id="rId6"/>
          <a:extLst>
            <a:ext uri="{FF2B5EF4-FFF2-40B4-BE49-F238E27FC236}">
              <a16:creationId xmlns:a16="http://schemas.microsoft.com/office/drawing/2014/main" id="{00000000-0008-0000-0300-000012000000}"/>
            </a:ext>
          </a:extLst>
        </xdr:cNvPr>
        <xdr:cNvSpPr/>
      </xdr:nvSpPr>
      <xdr:spPr>
        <a:xfrm>
          <a:off x="48941638" y="1899175"/>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Instructions d'Utilisation</a:t>
          </a:r>
        </a:p>
      </xdr:txBody>
    </xdr:sp>
    <xdr:clientData/>
  </xdr:twoCellAnchor>
  <xdr:twoCellAnchor>
    <xdr:from>
      <xdr:col>27</xdr:col>
      <xdr:colOff>799567</xdr:colOff>
      <xdr:row>11</xdr:row>
      <xdr:rowOff>163353</xdr:rowOff>
    </xdr:from>
    <xdr:to>
      <xdr:col>29</xdr:col>
      <xdr:colOff>14408</xdr:colOff>
      <xdr:row>13</xdr:row>
      <xdr:rowOff>17059</xdr:rowOff>
    </xdr:to>
    <xdr:sp macro="" textlink="">
      <xdr:nvSpPr>
        <xdr:cNvPr id="19" name="Flèche : pentagone 18">
          <a:hlinkClick xmlns:r="http://schemas.openxmlformats.org/officeDocument/2006/relationships" r:id="rId7"/>
          <a:extLst>
            <a:ext uri="{FF2B5EF4-FFF2-40B4-BE49-F238E27FC236}">
              <a16:creationId xmlns:a16="http://schemas.microsoft.com/office/drawing/2014/main" id="{00000000-0008-0000-0300-000013000000}"/>
            </a:ext>
          </a:extLst>
        </xdr:cNvPr>
        <xdr:cNvSpPr/>
      </xdr:nvSpPr>
      <xdr:spPr>
        <a:xfrm>
          <a:off x="48941638" y="2159067"/>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Schéma Fonctionnel</a:t>
          </a:r>
        </a:p>
      </xdr:txBody>
    </xdr:sp>
    <xdr:clientData/>
  </xdr:twoCellAnchor>
  <xdr:twoCellAnchor>
    <xdr:from>
      <xdr:col>27</xdr:col>
      <xdr:colOff>799567</xdr:colOff>
      <xdr:row>13</xdr:row>
      <xdr:rowOff>60126</xdr:rowOff>
    </xdr:from>
    <xdr:to>
      <xdr:col>29</xdr:col>
      <xdr:colOff>14408</xdr:colOff>
      <xdr:row>14</xdr:row>
      <xdr:rowOff>95260</xdr:rowOff>
    </xdr:to>
    <xdr:sp macro="" textlink="">
      <xdr:nvSpPr>
        <xdr:cNvPr id="20" name="Flèche : pentagone 19">
          <a:hlinkClick xmlns:r="http://schemas.openxmlformats.org/officeDocument/2006/relationships" r:id="rId8"/>
          <a:extLst>
            <a:ext uri="{FF2B5EF4-FFF2-40B4-BE49-F238E27FC236}">
              <a16:creationId xmlns:a16="http://schemas.microsoft.com/office/drawing/2014/main" id="{00000000-0008-0000-0300-000014000000}"/>
            </a:ext>
          </a:extLst>
        </xdr:cNvPr>
        <xdr:cNvSpPr/>
      </xdr:nvSpPr>
      <xdr:spPr>
        <a:xfrm>
          <a:off x="48941638" y="2418697"/>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50" b="1">
              <a:solidFill>
                <a:schemeClr val="lt1"/>
              </a:solidFill>
              <a:effectLst/>
              <a:latin typeface="+mn-lt"/>
              <a:ea typeface="+mn-ea"/>
              <a:cs typeface="+mn-cs"/>
            </a:rPr>
            <a:t>Suivi</a:t>
          </a:r>
          <a:r>
            <a:rPr lang="fr-FR" sz="1100" b="1">
              <a:solidFill>
                <a:schemeClr val="lt1"/>
              </a:solidFill>
              <a:effectLst/>
              <a:latin typeface="+mn-lt"/>
              <a:ea typeface="+mn-ea"/>
              <a:cs typeface="+mn-cs"/>
            </a:rPr>
            <a:t> Inventaire</a:t>
          </a:r>
          <a:endParaRPr lang="fr-FR" sz="1000">
            <a:effectLst/>
          </a:endParaRPr>
        </a:p>
      </xdr:txBody>
    </xdr:sp>
    <xdr:clientData/>
  </xdr:twoCellAnchor>
  <xdr:twoCellAnchor>
    <xdr:from>
      <xdr:col>27</xdr:col>
      <xdr:colOff>799567</xdr:colOff>
      <xdr:row>14</xdr:row>
      <xdr:rowOff>138590</xdr:rowOff>
    </xdr:from>
    <xdr:to>
      <xdr:col>29</xdr:col>
      <xdr:colOff>14408</xdr:colOff>
      <xdr:row>15</xdr:row>
      <xdr:rowOff>177459</xdr:rowOff>
    </xdr:to>
    <xdr:sp macro="" textlink="">
      <xdr:nvSpPr>
        <xdr:cNvPr id="21" name="Flèche : pentagone 20">
          <a:hlinkClick xmlns:r="http://schemas.openxmlformats.org/officeDocument/2006/relationships" r:id="rId9"/>
          <a:extLst>
            <a:ext uri="{FF2B5EF4-FFF2-40B4-BE49-F238E27FC236}">
              <a16:creationId xmlns:a16="http://schemas.microsoft.com/office/drawing/2014/main" id="{00000000-0008-0000-0300-000015000000}"/>
            </a:ext>
          </a:extLst>
        </xdr:cNvPr>
        <xdr:cNvSpPr/>
      </xdr:nvSpPr>
      <xdr:spPr>
        <a:xfrm>
          <a:off x="48941638" y="2678590"/>
          <a:ext cx="2063270" cy="220298"/>
        </a:xfrm>
        <a:prstGeom prst="homePlat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Planificateur Maintenance</a:t>
          </a:r>
        </a:p>
      </xdr:txBody>
    </xdr:sp>
    <xdr:clientData/>
  </xdr:twoCellAnchor>
  <xdr:twoCellAnchor>
    <xdr:from>
      <xdr:col>26</xdr:col>
      <xdr:colOff>843643</xdr:colOff>
      <xdr:row>10</xdr:row>
      <xdr:rowOff>81642</xdr:rowOff>
    </xdr:from>
    <xdr:to>
      <xdr:col>27</xdr:col>
      <xdr:colOff>740123</xdr:colOff>
      <xdr:row>20</xdr:row>
      <xdr:rowOff>54429</xdr:rowOff>
    </xdr:to>
    <xdr:sp macro="" textlink="">
      <xdr:nvSpPr>
        <xdr:cNvPr id="22" name="Rectangle 21">
          <a:extLst>
            <a:ext uri="{FF2B5EF4-FFF2-40B4-BE49-F238E27FC236}">
              <a16:creationId xmlns:a16="http://schemas.microsoft.com/office/drawing/2014/main" id="{00000000-0008-0000-0300-000016000000}"/>
            </a:ext>
          </a:extLst>
        </xdr:cNvPr>
        <xdr:cNvSpPr/>
      </xdr:nvSpPr>
      <xdr:spPr>
        <a:xfrm>
          <a:off x="48895000" y="1895928"/>
          <a:ext cx="1710766" cy="1787072"/>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lumMod val="50000"/>
                </a:schemeClr>
              </a:solidFill>
            </a:rPr>
            <a:t>MENU DE NAVIGATION</a:t>
          </a:r>
        </a:p>
      </xdr:txBody>
    </xdr:sp>
    <xdr:clientData/>
  </xdr:twoCellAnchor>
  <xdr:twoCellAnchor>
    <xdr:from>
      <xdr:col>27</xdr:col>
      <xdr:colOff>798288</xdr:colOff>
      <xdr:row>17</xdr:row>
      <xdr:rowOff>115207</xdr:rowOff>
    </xdr:from>
    <xdr:to>
      <xdr:col>29</xdr:col>
      <xdr:colOff>13129</xdr:colOff>
      <xdr:row>18</xdr:row>
      <xdr:rowOff>150342</xdr:rowOff>
    </xdr:to>
    <xdr:sp macro="" textlink="">
      <xdr:nvSpPr>
        <xdr:cNvPr id="23" name="Flèche : pentagone 22">
          <a:hlinkClick xmlns:r="http://schemas.openxmlformats.org/officeDocument/2006/relationships" r:id="rId10"/>
          <a:extLst>
            <a:ext uri="{FF2B5EF4-FFF2-40B4-BE49-F238E27FC236}">
              <a16:creationId xmlns:a16="http://schemas.microsoft.com/office/drawing/2014/main" id="{00000000-0008-0000-0300-000017000000}"/>
            </a:ext>
          </a:extLst>
        </xdr:cNvPr>
        <xdr:cNvSpPr/>
      </xdr:nvSpPr>
      <xdr:spPr>
        <a:xfrm>
          <a:off x="48940359" y="3199493"/>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100" b="1">
              <a:solidFill>
                <a:schemeClr val="lt1"/>
              </a:solidFill>
              <a:effectLst/>
              <a:latin typeface="+mn-lt"/>
              <a:ea typeface="+mn-ea"/>
              <a:cs typeface="+mn-cs"/>
            </a:rPr>
            <a:t>Fiche Panne</a:t>
          </a:r>
        </a:p>
      </xdr:txBody>
    </xdr:sp>
    <xdr:clientData/>
  </xdr:twoCellAnchor>
  <xdr:twoCellAnchor>
    <xdr:from>
      <xdr:col>3</xdr:col>
      <xdr:colOff>524318</xdr:colOff>
      <xdr:row>27</xdr:row>
      <xdr:rowOff>34472</xdr:rowOff>
    </xdr:from>
    <xdr:to>
      <xdr:col>3</xdr:col>
      <xdr:colOff>878103</xdr:colOff>
      <xdr:row>28</xdr:row>
      <xdr:rowOff>152400</xdr:rowOff>
    </xdr:to>
    <xdr:sp macro="" textlink="">
      <xdr:nvSpPr>
        <xdr:cNvPr id="24" name="Flèche : bas 23">
          <a:extLst>
            <a:ext uri="{FF2B5EF4-FFF2-40B4-BE49-F238E27FC236}">
              <a16:creationId xmlns:a16="http://schemas.microsoft.com/office/drawing/2014/main" id="{00000000-0008-0000-0300-000018000000}"/>
            </a:ext>
          </a:extLst>
        </xdr:cNvPr>
        <xdr:cNvSpPr/>
      </xdr:nvSpPr>
      <xdr:spPr>
        <a:xfrm>
          <a:off x="5749461" y="4933043"/>
          <a:ext cx="353785" cy="299357"/>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1079501</xdr:colOff>
      <xdr:row>30</xdr:row>
      <xdr:rowOff>172356</xdr:rowOff>
    </xdr:from>
    <xdr:to>
      <xdr:col>3</xdr:col>
      <xdr:colOff>226787</xdr:colOff>
      <xdr:row>31</xdr:row>
      <xdr:rowOff>235857</xdr:rowOff>
    </xdr:to>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4934858" y="5624285"/>
          <a:ext cx="517072" cy="254001"/>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solidFill>
                <a:srgbClr val="FF0000"/>
              </a:solidFill>
            </a:rPr>
            <a:t>OU</a:t>
          </a:r>
        </a:p>
      </xdr:txBody>
    </xdr:sp>
    <xdr:clientData/>
  </xdr:twoCellAnchor>
  <xdr:twoCellAnchor>
    <xdr:from>
      <xdr:col>27</xdr:col>
      <xdr:colOff>798288</xdr:colOff>
      <xdr:row>19</xdr:row>
      <xdr:rowOff>6350</xdr:rowOff>
    </xdr:from>
    <xdr:to>
      <xdr:col>29</xdr:col>
      <xdr:colOff>0</xdr:colOff>
      <xdr:row>20</xdr:row>
      <xdr:rowOff>41485</xdr:rowOff>
    </xdr:to>
    <xdr:sp macro="" textlink="">
      <xdr:nvSpPr>
        <xdr:cNvPr id="26" name="Flèche : pentagone 25">
          <a:hlinkClick xmlns:r="http://schemas.openxmlformats.org/officeDocument/2006/relationships" r:id="rId11"/>
          <a:extLst>
            <a:ext uri="{FF2B5EF4-FFF2-40B4-BE49-F238E27FC236}">
              <a16:creationId xmlns:a16="http://schemas.microsoft.com/office/drawing/2014/main" id="{00000000-0008-0000-0300-00001A000000}"/>
            </a:ext>
          </a:extLst>
        </xdr:cNvPr>
        <xdr:cNvSpPr/>
      </xdr:nvSpPr>
      <xdr:spPr>
        <a:xfrm>
          <a:off x="50663931" y="3453493"/>
          <a:ext cx="2050140" cy="216563"/>
        </a:xfrm>
        <a:prstGeom prst="homePlat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100" b="1">
              <a:solidFill>
                <a:schemeClr val="lt1"/>
              </a:solidFill>
              <a:effectLst/>
              <a:latin typeface="+mn-lt"/>
              <a:ea typeface="+mn-ea"/>
              <a:cs typeface="+mn-cs"/>
            </a:rPr>
            <a:t>Retour Page de couverture</a:t>
          </a:r>
        </a:p>
      </xdr:txBody>
    </xdr:sp>
    <xdr:clientData/>
  </xdr:twoCellAnchor>
  <xdr:twoCellAnchor editAs="oneCell">
    <xdr:from>
      <xdr:col>15</xdr:col>
      <xdr:colOff>530101</xdr:colOff>
      <xdr:row>0</xdr:row>
      <xdr:rowOff>93008</xdr:rowOff>
    </xdr:from>
    <xdr:to>
      <xdr:col>15</xdr:col>
      <xdr:colOff>1736629</xdr:colOff>
      <xdr:row>3</xdr:row>
      <xdr:rowOff>163285</xdr:rowOff>
    </xdr:to>
    <xdr:pic>
      <xdr:nvPicPr>
        <xdr:cNvPr id="25" name="Picture 1">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27679879" y="93008"/>
          <a:ext cx="1206528" cy="578277"/>
        </a:xfrm>
        <a:prstGeom prst="rect">
          <a:avLst/>
        </a:prstGeom>
      </xdr:spPr>
    </xdr:pic>
    <xdr:clientData/>
  </xdr:twoCellAnchor>
  <xdr:twoCellAnchor editAs="oneCell">
    <xdr:from>
      <xdr:col>27</xdr:col>
      <xdr:colOff>559478</xdr:colOff>
      <xdr:row>0</xdr:row>
      <xdr:rowOff>0</xdr:rowOff>
    </xdr:from>
    <xdr:to>
      <xdr:col>28</xdr:col>
      <xdr:colOff>1285549</xdr:colOff>
      <xdr:row>4</xdr:row>
      <xdr:rowOff>141110</xdr:rowOff>
    </xdr:to>
    <xdr:pic>
      <xdr:nvPicPr>
        <xdr:cNvPr id="27" name="Picture 4">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xdr:blipFill>
      <xdr:spPr>
        <a:xfrm>
          <a:off x="50343478" y="0"/>
          <a:ext cx="2264182" cy="8748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45355</xdr:colOff>
      <xdr:row>10</xdr:row>
      <xdr:rowOff>172357</xdr:rowOff>
    </xdr:from>
    <xdr:to>
      <xdr:col>8</xdr:col>
      <xdr:colOff>943428</xdr:colOff>
      <xdr:row>29</xdr:row>
      <xdr:rowOff>90714</xdr:rowOff>
    </xdr:to>
    <xdr:graphicFrame macro="">
      <xdr:nvGraphicFramePr>
        <xdr:cNvPr id="16" name="Graphique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1216851</xdr:colOff>
      <xdr:row>16</xdr:row>
      <xdr:rowOff>137288</xdr:rowOff>
    </xdr:from>
    <xdr:to>
      <xdr:col>19</xdr:col>
      <xdr:colOff>23478</xdr:colOff>
      <xdr:row>17</xdr:row>
      <xdr:rowOff>172422</xdr:rowOff>
    </xdr:to>
    <xdr:sp macro="" textlink="">
      <xdr:nvSpPr>
        <xdr:cNvPr id="7" name="Flèche : pentagone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14080137" y="3040145"/>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Fiche Panne</a:t>
          </a:r>
        </a:p>
      </xdr:txBody>
    </xdr:sp>
    <xdr:clientData/>
  </xdr:twoCellAnchor>
  <xdr:twoCellAnchor>
    <xdr:from>
      <xdr:col>17</xdr:col>
      <xdr:colOff>1216851</xdr:colOff>
      <xdr:row>10</xdr:row>
      <xdr:rowOff>178324</xdr:rowOff>
    </xdr:from>
    <xdr:to>
      <xdr:col>19</xdr:col>
      <xdr:colOff>23478</xdr:colOff>
      <xdr:row>12</xdr:row>
      <xdr:rowOff>32030</xdr:rowOff>
    </xdr:to>
    <xdr:sp macro="" textlink="">
      <xdr:nvSpPr>
        <xdr:cNvPr id="8" name="Flèche : pentagone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14080137" y="1992610"/>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Instructions d'Utilisation</a:t>
          </a:r>
        </a:p>
      </xdr:txBody>
    </xdr:sp>
    <xdr:clientData/>
  </xdr:twoCellAnchor>
  <xdr:twoCellAnchor>
    <xdr:from>
      <xdr:col>17</xdr:col>
      <xdr:colOff>1216851</xdr:colOff>
      <xdr:row>12</xdr:row>
      <xdr:rowOff>75359</xdr:rowOff>
    </xdr:from>
    <xdr:to>
      <xdr:col>19</xdr:col>
      <xdr:colOff>23478</xdr:colOff>
      <xdr:row>13</xdr:row>
      <xdr:rowOff>110494</xdr:rowOff>
    </xdr:to>
    <xdr:sp macro="" textlink="">
      <xdr:nvSpPr>
        <xdr:cNvPr id="9" name="Flèche : pentagone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4080137" y="2252502"/>
          <a:ext cx="2063270" cy="216563"/>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Pannes</a:t>
          </a:r>
          <a:r>
            <a:rPr lang="fr-FR" sz="1000" b="1" baseline="0">
              <a:solidFill>
                <a:schemeClr val="bg1"/>
              </a:solidFill>
            </a:rPr>
            <a:t> et Réparations</a:t>
          </a:r>
          <a:endParaRPr lang="fr-FR" sz="1000" b="1">
            <a:solidFill>
              <a:schemeClr val="bg1"/>
            </a:solidFill>
          </a:endParaRPr>
        </a:p>
      </xdr:txBody>
    </xdr:sp>
    <xdr:clientData/>
  </xdr:twoCellAnchor>
  <xdr:twoCellAnchor>
    <xdr:from>
      <xdr:col>17</xdr:col>
      <xdr:colOff>1216851</xdr:colOff>
      <xdr:row>13</xdr:row>
      <xdr:rowOff>153561</xdr:rowOff>
    </xdr:from>
    <xdr:to>
      <xdr:col>19</xdr:col>
      <xdr:colOff>23478</xdr:colOff>
      <xdr:row>15</xdr:row>
      <xdr:rowOff>7266</xdr:rowOff>
    </xdr:to>
    <xdr:sp macro="" textlink="">
      <xdr:nvSpPr>
        <xdr:cNvPr id="11" name="Flèche : pentagone 10">
          <a:hlinkClick xmlns:r="http://schemas.openxmlformats.org/officeDocument/2006/relationships" r:id="rId5"/>
          <a:extLst>
            <a:ext uri="{FF2B5EF4-FFF2-40B4-BE49-F238E27FC236}">
              <a16:creationId xmlns:a16="http://schemas.microsoft.com/office/drawing/2014/main" id="{00000000-0008-0000-0400-00000B000000}"/>
            </a:ext>
          </a:extLst>
        </xdr:cNvPr>
        <xdr:cNvSpPr/>
      </xdr:nvSpPr>
      <xdr:spPr>
        <a:xfrm>
          <a:off x="14080137" y="2512132"/>
          <a:ext cx="2063270" cy="216563"/>
        </a:xfrm>
        <a:prstGeom prst="homePlat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Planificateur Maintenance</a:t>
          </a:r>
        </a:p>
      </xdr:txBody>
    </xdr:sp>
    <xdr:clientData/>
  </xdr:twoCellAnchor>
  <xdr:twoCellAnchor>
    <xdr:from>
      <xdr:col>17</xdr:col>
      <xdr:colOff>1216851</xdr:colOff>
      <xdr:row>15</xdr:row>
      <xdr:rowOff>50596</xdr:rowOff>
    </xdr:from>
    <xdr:to>
      <xdr:col>19</xdr:col>
      <xdr:colOff>23478</xdr:colOff>
      <xdr:row>16</xdr:row>
      <xdr:rowOff>89466</xdr:rowOff>
    </xdr:to>
    <xdr:sp macro="" textlink="">
      <xdr:nvSpPr>
        <xdr:cNvPr id="12" name="Flèche : pentagone 11">
          <a:hlinkClick xmlns:r="http://schemas.openxmlformats.org/officeDocument/2006/relationships" r:id="rId6"/>
          <a:extLst>
            <a:ext uri="{FF2B5EF4-FFF2-40B4-BE49-F238E27FC236}">
              <a16:creationId xmlns:a16="http://schemas.microsoft.com/office/drawing/2014/main" id="{00000000-0008-0000-0400-00000C000000}"/>
            </a:ext>
          </a:extLst>
        </xdr:cNvPr>
        <xdr:cNvSpPr/>
      </xdr:nvSpPr>
      <xdr:spPr>
        <a:xfrm>
          <a:off x="14080137" y="2772025"/>
          <a:ext cx="2063270" cy="220298"/>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Fiche Receuil</a:t>
          </a:r>
        </a:p>
      </xdr:txBody>
    </xdr:sp>
    <xdr:clientData/>
  </xdr:twoCellAnchor>
  <xdr:twoCellAnchor>
    <xdr:from>
      <xdr:col>1</xdr:col>
      <xdr:colOff>1333501</xdr:colOff>
      <xdr:row>10</xdr:row>
      <xdr:rowOff>45357</xdr:rowOff>
    </xdr:from>
    <xdr:to>
      <xdr:col>1</xdr:col>
      <xdr:colOff>1814286</xdr:colOff>
      <xdr:row>14</xdr:row>
      <xdr:rowOff>9072</xdr:rowOff>
    </xdr:to>
    <xdr:sp macro="" textlink="">
      <xdr:nvSpPr>
        <xdr:cNvPr id="15" name="ZoneTexte 14">
          <a:extLst>
            <a:ext uri="{FF2B5EF4-FFF2-40B4-BE49-F238E27FC236}">
              <a16:creationId xmlns:a16="http://schemas.microsoft.com/office/drawing/2014/main" id="{00000000-0008-0000-0400-00000F000000}"/>
            </a:ext>
          </a:extLst>
        </xdr:cNvPr>
        <xdr:cNvSpPr txBox="1"/>
      </xdr:nvSpPr>
      <xdr:spPr>
        <a:xfrm>
          <a:off x="1587501" y="1859643"/>
          <a:ext cx="480785" cy="68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6000" b="1">
              <a:solidFill>
                <a:srgbClr val="C00000"/>
              </a:solidFill>
            </a:rPr>
            <a:t>1</a:t>
          </a:r>
        </a:p>
      </xdr:txBody>
    </xdr:sp>
    <xdr:clientData/>
  </xdr:twoCellAnchor>
  <xdr:twoCellAnchor>
    <xdr:from>
      <xdr:col>8</xdr:col>
      <xdr:colOff>1115785</xdr:colOff>
      <xdr:row>10</xdr:row>
      <xdr:rowOff>175077</xdr:rowOff>
    </xdr:from>
    <xdr:to>
      <xdr:col>17</xdr:col>
      <xdr:colOff>1157407</xdr:colOff>
      <xdr:row>19</xdr:row>
      <xdr:rowOff>63500</xdr:rowOff>
    </xdr:to>
    <xdr:sp macro="" textlink="">
      <xdr:nvSpPr>
        <xdr:cNvPr id="19" name="Rectangle 18">
          <a:extLst>
            <a:ext uri="{FF2B5EF4-FFF2-40B4-BE49-F238E27FC236}">
              <a16:creationId xmlns:a16="http://schemas.microsoft.com/office/drawing/2014/main" id="{00000000-0008-0000-0400-000013000000}"/>
            </a:ext>
          </a:extLst>
        </xdr:cNvPr>
        <xdr:cNvSpPr/>
      </xdr:nvSpPr>
      <xdr:spPr>
        <a:xfrm>
          <a:off x="12309928" y="1989363"/>
          <a:ext cx="1710765" cy="152128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lumMod val="50000"/>
                </a:schemeClr>
              </a:solidFill>
            </a:rPr>
            <a:t>MENU DE NAVIGATION</a:t>
          </a:r>
        </a:p>
      </xdr:txBody>
    </xdr:sp>
    <xdr:clientData/>
  </xdr:twoCellAnchor>
  <xdr:twoCellAnchor>
    <xdr:from>
      <xdr:col>1</xdr:col>
      <xdr:colOff>725715</xdr:colOff>
      <xdr:row>28</xdr:row>
      <xdr:rowOff>36284</xdr:rowOff>
    </xdr:from>
    <xdr:to>
      <xdr:col>1</xdr:col>
      <xdr:colOff>1102179</xdr:colOff>
      <xdr:row>29</xdr:row>
      <xdr:rowOff>140600</xdr:rowOff>
    </xdr:to>
    <xdr:sp macro="" textlink="">
      <xdr:nvSpPr>
        <xdr:cNvPr id="20" name="Flèche : droite 19">
          <a:extLst>
            <a:ext uri="{FF2B5EF4-FFF2-40B4-BE49-F238E27FC236}">
              <a16:creationId xmlns:a16="http://schemas.microsoft.com/office/drawing/2014/main" id="{00000000-0008-0000-0400-000014000000}"/>
            </a:ext>
          </a:extLst>
        </xdr:cNvPr>
        <xdr:cNvSpPr/>
      </xdr:nvSpPr>
      <xdr:spPr>
        <a:xfrm rot="5400000">
          <a:off x="1025074" y="4889496"/>
          <a:ext cx="285745" cy="376464"/>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1522188</xdr:colOff>
      <xdr:row>28</xdr:row>
      <xdr:rowOff>43541</xdr:rowOff>
    </xdr:from>
    <xdr:to>
      <xdr:col>18</xdr:col>
      <xdr:colOff>84367</xdr:colOff>
      <xdr:row>29</xdr:row>
      <xdr:rowOff>147857</xdr:rowOff>
    </xdr:to>
    <xdr:sp macro="" textlink="">
      <xdr:nvSpPr>
        <xdr:cNvPr id="21" name="Flèche : droite 20">
          <a:extLst>
            <a:ext uri="{FF2B5EF4-FFF2-40B4-BE49-F238E27FC236}">
              <a16:creationId xmlns:a16="http://schemas.microsoft.com/office/drawing/2014/main" id="{00000000-0008-0000-0400-000015000000}"/>
            </a:ext>
          </a:extLst>
        </xdr:cNvPr>
        <xdr:cNvSpPr/>
      </xdr:nvSpPr>
      <xdr:spPr>
        <a:xfrm rot="5400000">
          <a:off x="14430833" y="4896753"/>
          <a:ext cx="285745" cy="376464"/>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1215572</xdr:colOff>
      <xdr:row>18</xdr:row>
      <xdr:rowOff>27214</xdr:rowOff>
    </xdr:from>
    <xdr:to>
      <xdr:col>19</xdr:col>
      <xdr:colOff>22199</xdr:colOff>
      <xdr:row>19</xdr:row>
      <xdr:rowOff>62348</xdr:rowOff>
    </xdr:to>
    <xdr:sp macro="" textlink="">
      <xdr:nvSpPr>
        <xdr:cNvPr id="24" name="Flèche : pentagone 23">
          <a:hlinkClick xmlns:r="http://schemas.openxmlformats.org/officeDocument/2006/relationships" r:id="rId7"/>
          <a:extLst>
            <a:ext uri="{FF2B5EF4-FFF2-40B4-BE49-F238E27FC236}">
              <a16:creationId xmlns:a16="http://schemas.microsoft.com/office/drawing/2014/main" id="{00000000-0008-0000-0400-000018000000}"/>
            </a:ext>
          </a:extLst>
        </xdr:cNvPr>
        <xdr:cNvSpPr/>
      </xdr:nvSpPr>
      <xdr:spPr>
        <a:xfrm>
          <a:off x="14078858" y="3292928"/>
          <a:ext cx="2063270" cy="216563"/>
        </a:xfrm>
        <a:prstGeom prst="homePlat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Retour Page de couverture</a:t>
          </a:r>
        </a:p>
      </xdr:txBody>
    </xdr:sp>
    <xdr:clientData/>
  </xdr:twoCellAnchor>
  <xdr:twoCellAnchor editAs="oneCell">
    <xdr:from>
      <xdr:col>1</xdr:col>
      <xdr:colOff>72570</xdr:colOff>
      <xdr:row>0</xdr:row>
      <xdr:rowOff>136901</xdr:rowOff>
    </xdr:from>
    <xdr:to>
      <xdr:col>1</xdr:col>
      <xdr:colOff>1523999</xdr:colOff>
      <xdr:row>4</xdr:row>
      <xdr:rowOff>24878</xdr:rowOff>
    </xdr:to>
    <xdr:pic>
      <xdr:nvPicPr>
        <xdr:cNvPr id="18" name="Imag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44713" y="136901"/>
          <a:ext cx="1451429" cy="613691"/>
        </a:xfrm>
        <a:prstGeom prst="rect">
          <a:avLst/>
        </a:prstGeom>
      </xdr:spPr>
    </xdr:pic>
    <xdr:clientData/>
  </xdr:twoCellAnchor>
  <xdr:twoCellAnchor editAs="oneCell">
    <xdr:from>
      <xdr:col>4</xdr:col>
      <xdr:colOff>1505857</xdr:colOff>
      <xdr:row>0</xdr:row>
      <xdr:rowOff>117658</xdr:rowOff>
    </xdr:from>
    <xdr:to>
      <xdr:col>5</xdr:col>
      <xdr:colOff>1088571</xdr:colOff>
      <xdr:row>4</xdr:row>
      <xdr:rowOff>44121</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38143" y="117658"/>
          <a:ext cx="1360714" cy="652177"/>
        </a:xfrm>
        <a:prstGeom prst="rect">
          <a:avLst/>
        </a:prstGeom>
      </xdr:spPr>
    </xdr:pic>
    <xdr:clientData/>
  </xdr:twoCellAnchor>
  <xdr:twoCellAnchor editAs="oneCell">
    <xdr:from>
      <xdr:col>17</xdr:col>
      <xdr:colOff>1369787</xdr:colOff>
      <xdr:row>0</xdr:row>
      <xdr:rowOff>36285</xdr:rowOff>
    </xdr:from>
    <xdr:to>
      <xdr:col>19</xdr:col>
      <xdr:colOff>70767</xdr:colOff>
      <xdr:row>4</xdr:row>
      <xdr:rowOff>130098</xdr:rowOff>
    </xdr:to>
    <xdr:pic>
      <xdr:nvPicPr>
        <xdr:cNvPr id="17" name="Picture 4">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xdr:blipFill>
      <xdr:spPr>
        <a:xfrm>
          <a:off x="14214930" y="36285"/>
          <a:ext cx="2120908" cy="8195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42334</xdr:colOff>
      <xdr:row>0</xdr:row>
      <xdr:rowOff>59922</xdr:rowOff>
    </xdr:from>
    <xdr:ext cx="1919366" cy="811545"/>
    <xdr:pic>
      <xdr:nvPicPr>
        <xdr:cNvPr id="3" name="Picture 4">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2334" y="59922"/>
          <a:ext cx="1919366" cy="811545"/>
        </a:xfrm>
        <a:prstGeom prst="rect">
          <a:avLst/>
        </a:prstGeom>
      </xdr:spPr>
    </xdr:pic>
    <xdr:clientData/>
  </xdr:oneCellAnchor>
  <xdr:twoCellAnchor>
    <xdr:from>
      <xdr:col>1</xdr:col>
      <xdr:colOff>489858</xdr:colOff>
      <xdr:row>30</xdr:row>
      <xdr:rowOff>45357</xdr:rowOff>
    </xdr:from>
    <xdr:to>
      <xdr:col>1</xdr:col>
      <xdr:colOff>843643</xdr:colOff>
      <xdr:row>31</xdr:row>
      <xdr:rowOff>154214</xdr:rowOff>
    </xdr:to>
    <xdr:sp macro="" textlink="">
      <xdr:nvSpPr>
        <xdr:cNvPr id="5" name="Flèche : bas 4">
          <a:extLst>
            <a:ext uri="{FF2B5EF4-FFF2-40B4-BE49-F238E27FC236}">
              <a16:creationId xmlns:a16="http://schemas.microsoft.com/office/drawing/2014/main" id="{00000000-0008-0000-0500-000005000000}"/>
            </a:ext>
          </a:extLst>
        </xdr:cNvPr>
        <xdr:cNvSpPr/>
      </xdr:nvSpPr>
      <xdr:spPr>
        <a:xfrm>
          <a:off x="2267858" y="4290786"/>
          <a:ext cx="353785" cy="299357"/>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5</xdr:col>
          <xdr:colOff>266700</xdr:colOff>
          <xdr:row>29</xdr:row>
          <xdr:rowOff>177800</xdr:rowOff>
        </xdr:from>
        <xdr:to>
          <xdr:col>8</xdr:col>
          <xdr:colOff>1231900</xdr:colOff>
          <xdr:row>31</xdr:row>
          <xdr:rowOff>152400</xdr:rowOff>
        </xdr:to>
        <xdr:sp macro="" textlink="">
          <xdr:nvSpPr>
            <xdr:cNvPr id="10242" name="Scroll Bar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xdr:col>
      <xdr:colOff>145147</xdr:colOff>
      <xdr:row>25</xdr:row>
      <xdr:rowOff>72571</xdr:rowOff>
    </xdr:from>
    <xdr:to>
      <xdr:col>7</xdr:col>
      <xdr:colOff>898076</xdr:colOff>
      <xdr:row>27</xdr:row>
      <xdr:rowOff>172358</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8554361" y="4318000"/>
          <a:ext cx="2140858" cy="462644"/>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bg1"/>
              </a:solidFill>
            </a:rPr>
            <a:t>BARRE DE DEFILEMENT</a:t>
          </a:r>
        </a:p>
      </xdr:txBody>
    </xdr:sp>
    <xdr:clientData/>
  </xdr:twoCellAnchor>
  <xdr:twoCellAnchor>
    <xdr:from>
      <xdr:col>6</xdr:col>
      <xdr:colOff>1059543</xdr:colOff>
      <xdr:row>28</xdr:row>
      <xdr:rowOff>16329</xdr:rowOff>
    </xdr:from>
    <xdr:to>
      <xdr:col>7</xdr:col>
      <xdr:colOff>25400</xdr:colOff>
      <xdr:row>29</xdr:row>
      <xdr:rowOff>134257</xdr:rowOff>
    </xdr:to>
    <xdr:sp macro="" textlink="">
      <xdr:nvSpPr>
        <xdr:cNvPr id="8" name="Flèche : bas 7">
          <a:extLst>
            <a:ext uri="{FF2B5EF4-FFF2-40B4-BE49-F238E27FC236}">
              <a16:creationId xmlns:a16="http://schemas.microsoft.com/office/drawing/2014/main" id="{00000000-0008-0000-0500-000008000000}"/>
            </a:ext>
          </a:extLst>
        </xdr:cNvPr>
        <xdr:cNvSpPr/>
      </xdr:nvSpPr>
      <xdr:spPr>
        <a:xfrm>
          <a:off x="9287329" y="3898900"/>
          <a:ext cx="353785" cy="299357"/>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xdr:colOff>
      <xdr:row>23</xdr:row>
      <xdr:rowOff>63501</xdr:rowOff>
    </xdr:from>
    <xdr:to>
      <xdr:col>1</xdr:col>
      <xdr:colOff>1333501</xdr:colOff>
      <xdr:row>30</xdr:row>
      <xdr:rowOff>9073</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a:off x="1778001" y="3946072"/>
          <a:ext cx="1333500" cy="1215572"/>
        </a:xfrm>
        <a:prstGeom prst="rect">
          <a:avLst/>
        </a:prstGeom>
        <a:solidFill>
          <a:schemeClr val="bg1">
            <a:lumMod val="85000"/>
          </a:schemeClr>
        </a:solidFill>
        <a:ln cmpd="dbl">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100" b="1">
              <a:solidFill>
                <a:schemeClr val="bg1">
                  <a:lumMod val="50000"/>
                </a:schemeClr>
              </a:solidFill>
            </a:rPr>
            <a:t>Voir la page Instructions d'Utilisation pour la méthodologie de codification.</a:t>
          </a:r>
        </a:p>
      </xdr:txBody>
    </xdr:sp>
    <xdr:clientData/>
  </xdr:twoCellAnchor>
  <xdr:twoCellAnchor>
    <xdr:from>
      <xdr:col>0</xdr:col>
      <xdr:colOff>63500</xdr:colOff>
      <xdr:row>23</xdr:row>
      <xdr:rowOff>61686</xdr:rowOff>
    </xdr:from>
    <xdr:to>
      <xdr:col>0</xdr:col>
      <xdr:colOff>1714499</xdr:colOff>
      <xdr:row>30</xdr:row>
      <xdr:rowOff>7258</xdr:rowOff>
    </xdr:to>
    <xdr:sp macro="" textlink="">
      <xdr:nvSpPr>
        <xdr:cNvPr id="10" name="Rectangle 9">
          <a:extLst>
            <a:ext uri="{FF2B5EF4-FFF2-40B4-BE49-F238E27FC236}">
              <a16:creationId xmlns:a16="http://schemas.microsoft.com/office/drawing/2014/main" id="{00000000-0008-0000-0500-00000A000000}"/>
            </a:ext>
          </a:extLst>
        </xdr:cNvPr>
        <xdr:cNvSpPr/>
      </xdr:nvSpPr>
      <xdr:spPr>
        <a:xfrm>
          <a:off x="63500" y="3944257"/>
          <a:ext cx="1650999" cy="1215572"/>
        </a:xfrm>
        <a:prstGeom prst="rect">
          <a:avLst/>
        </a:prstGeom>
        <a:solidFill>
          <a:schemeClr val="bg1">
            <a:lumMod val="85000"/>
          </a:schemeClr>
        </a:solidFill>
        <a:ln cmpd="dbl">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100" b="1">
              <a:solidFill>
                <a:schemeClr val="bg1">
                  <a:lumMod val="50000"/>
                </a:schemeClr>
              </a:solidFill>
            </a:rPr>
            <a:t>L'utilisateur renseignera </a:t>
          </a:r>
          <a:r>
            <a:rPr lang="fr-FR" sz="1100" b="1">
              <a:solidFill>
                <a:srgbClr val="C00000"/>
              </a:solidFill>
            </a:rPr>
            <a:t>MANUELLEMENT</a:t>
          </a:r>
          <a:r>
            <a:rPr lang="fr-FR" sz="1100" b="1">
              <a:solidFill>
                <a:schemeClr val="bg1">
                  <a:lumMod val="50000"/>
                </a:schemeClr>
              </a:solidFill>
            </a:rPr>
            <a:t> le titre exact de l'activité planifiée</a:t>
          </a:r>
        </a:p>
      </xdr:txBody>
    </xdr:sp>
    <xdr:clientData/>
  </xdr:twoCellAnchor>
  <xdr:twoCellAnchor>
    <xdr:from>
      <xdr:col>0</xdr:col>
      <xdr:colOff>716644</xdr:colOff>
      <xdr:row>30</xdr:row>
      <xdr:rowOff>45358</xdr:rowOff>
    </xdr:from>
    <xdr:to>
      <xdr:col>0</xdr:col>
      <xdr:colOff>1070429</xdr:colOff>
      <xdr:row>31</xdr:row>
      <xdr:rowOff>154215</xdr:rowOff>
    </xdr:to>
    <xdr:sp macro="" textlink="">
      <xdr:nvSpPr>
        <xdr:cNvPr id="11" name="Flèche : bas 10">
          <a:extLst>
            <a:ext uri="{FF2B5EF4-FFF2-40B4-BE49-F238E27FC236}">
              <a16:creationId xmlns:a16="http://schemas.microsoft.com/office/drawing/2014/main" id="{00000000-0008-0000-0500-00000B000000}"/>
            </a:ext>
          </a:extLst>
        </xdr:cNvPr>
        <xdr:cNvSpPr/>
      </xdr:nvSpPr>
      <xdr:spPr>
        <a:xfrm>
          <a:off x="716644" y="5197929"/>
          <a:ext cx="353785" cy="290286"/>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43543</xdr:colOff>
      <xdr:row>23</xdr:row>
      <xdr:rowOff>61687</xdr:rowOff>
    </xdr:from>
    <xdr:to>
      <xdr:col>3</xdr:col>
      <xdr:colOff>1297214</xdr:colOff>
      <xdr:row>30</xdr:row>
      <xdr:rowOff>7259</xdr:rowOff>
    </xdr:to>
    <xdr:sp macro="" textlink="">
      <xdr:nvSpPr>
        <xdr:cNvPr id="12" name="Rectangle 11">
          <a:extLst>
            <a:ext uri="{FF2B5EF4-FFF2-40B4-BE49-F238E27FC236}">
              <a16:creationId xmlns:a16="http://schemas.microsoft.com/office/drawing/2014/main" id="{00000000-0008-0000-0500-00000C000000}"/>
            </a:ext>
          </a:extLst>
        </xdr:cNvPr>
        <xdr:cNvSpPr/>
      </xdr:nvSpPr>
      <xdr:spPr>
        <a:xfrm>
          <a:off x="3173186" y="3944258"/>
          <a:ext cx="2605314" cy="1215572"/>
        </a:xfrm>
        <a:prstGeom prst="rect">
          <a:avLst/>
        </a:prstGeom>
        <a:solidFill>
          <a:schemeClr val="bg1">
            <a:lumMod val="85000"/>
          </a:schemeClr>
        </a:solidFill>
        <a:ln cmpd="dbl">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100" b="1">
              <a:solidFill>
                <a:schemeClr val="bg1">
                  <a:lumMod val="50000"/>
                </a:schemeClr>
              </a:solidFill>
            </a:rPr>
            <a:t>L'utilisateur</a:t>
          </a:r>
          <a:r>
            <a:rPr lang="fr-FR" sz="1100" b="1" baseline="0">
              <a:solidFill>
                <a:schemeClr val="bg1">
                  <a:lumMod val="50000"/>
                </a:schemeClr>
              </a:solidFill>
            </a:rPr>
            <a:t> renseignera </a:t>
          </a:r>
          <a:r>
            <a:rPr lang="fr-FR" sz="1100" b="1" baseline="0">
              <a:solidFill>
                <a:srgbClr val="C00000"/>
              </a:solidFill>
            </a:rPr>
            <a:t>MANUELLEMENT </a:t>
          </a:r>
          <a:r>
            <a:rPr lang="fr-FR" sz="1100" b="1" baseline="0">
              <a:solidFill>
                <a:schemeClr val="bg1">
                  <a:lumMod val="50000"/>
                </a:schemeClr>
              </a:solidFill>
            </a:rPr>
            <a:t>les dates de début et de fin de chaque activité comme déja planifiée.</a:t>
          </a:r>
        </a:p>
      </xdr:txBody>
    </xdr:sp>
    <xdr:clientData/>
  </xdr:twoCellAnchor>
  <xdr:twoCellAnchor>
    <xdr:from>
      <xdr:col>2</xdr:col>
      <xdr:colOff>1179285</xdr:colOff>
      <xdr:row>30</xdr:row>
      <xdr:rowOff>45358</xdr:rowOff>
    </xdr:from>
    <xdr:to>
      <xdr:col>3</xdr:col>
      <xdr:colOff>181427</xdr:colOff>
      <xdr:row>31</xdr:row>
      <xdr:rowOff>154215</xdr:rowOff>
    </xdr:to>
    <xdr:sp macro="" textlink="">
      <xdr:nvSpPr>
        <xdr:cNvPr id="13" name="Flèche : bas 12">
          <a:extLst>
            <a:ext uri="{FF2B5EF4-FFF2-40B4-BE49-F238E27FC236}">
              <a16:creationId xmlns:a16="http://schemas.microsoft.com/office/drawing/2014/main" id="{00000000-0008-0000-0500-00000D000000}"/>
            </a:ext>
          </a:extLst>
        </xdr:cNvPr>
        <xdr:cNvSpPr/>
      </xdr:nvSpPr>
      <xdr:spPr>
        <a:xfrm>
          <a:off x="4308928" y="5197929"/>
          <a:ext cx="353785" cy="290286"/>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18142</xdr:colOff>
      <xdr:row>23</xdr:row>
      <xdr:rowOff>63501</xdr:rowOff>
    </xdr:from>
    <xdr:to>
      <xdr:col>5</xdr:col>
      <xdr:colOff>54429</xdr:colOff>
      <xdr:row>30</xdr:row>
      <xdr:rowOff>9073</xdr:rowOff>
    </xdr:to>
    <xdr:sp macro="" textlink="">
      <xdr:nvSpPr>
        <xdr:cNvPr id="14" name="Rectangle 13">
          <a:extLst>
            <a:ext uri="{FF2B5EF4-FFF2-40B4-BE49-F238E27FC236}">
              <a16:creationId xmlns:a16="http://schemas.microsoft.com/office/drawing/2014/main" id="{00000000-0008-0000-0500-00000E000000}"/>
            </a:ext>
          </a:extLst>
        </xdr:cNvPr>
        <xdr:cNvSpPr/>
      </xdr:nvSpPr>
      <xdr:spPr>
        <a:xfrm>
          <a:off x="5832928" y="3946072"/>
          <a:ext cx="1288144" cy="1215572"/>
        </a:xfrm>
        <a:prstGeom prst="rect">
          <a:avLst/>
        </a:prstGeom>
        <a:solidFill>
          <a:schemeClr val="bg1">
            <a:lumMod val="85000"/>
          </a:schemeClr>
        </a:solidFill>
        <a:ln cmpd="dbl">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100" b="1">
              <a:solidFill>
                <a:schemeClr val="bg1">
                  <a:lumMod val="50000"/>
                </a:schemeClr>
              </a:solidFill>
            </a:rPr>
            <a:t>L'utilisateur renseignera le taux d'avancement </a:t>
          </a:r>
          <a:r>
            <a:rPr lang="fr-FR" sz="1100" b="1">
              <a:solidFill>
                <a:srgbClr val="C00000"/>
              </a:solidFill>
            </a:rPr>
            <a:t>MANUELLEMENT</a:t>
          </a:r>
          <a:r>
            <a:rPr lang="fr-FR" sz="1100" b="1">
              <a:solidFill>
                <a:schemeClr val="bg1">
                  <a:lumMod val="50000"/>
                </a:schemeClr>
              </a:solidFill>
            </a:rPr>
            <a:t> </a:t>
          </a:r>
          <a:endParaRPr lang="fr-FR" sz="1100" b="1" baseline="0">
            <a:solidFill>
              <a:schemeClr val="bg1">
                <a:lumMod val="50000"/>
              </a:schemeClr>
            </a:solidFill>
          </a:endParaRPr>
        </a:p>
      </xdr:txBody>
    </xdr:sp>
    <xdr:clientData/>
  </xdr:twoCellAnchor>
  <xdr:twoCellAnchor>
    <xdr:from>
      <xdr:col>4</xdr:col>
      <xdr:colOff>469896</xdr:colOff>
      <xdr:row>30</xdr:row>
      <xdr:rowOff>43543</xdr:rowOff>
    </xdr:from>
    <xdr:to>
      <xdr:col>4</xdr:col>
      <xdr:colOff>823681</xdr:colOff>
      <xdr:row>31</xdr:row>
      <xdr:rowOff>152400</xdr:rowOff>
    </xdr:to>
    <xdr:sp macro="" textlink="">
      <xdr:nvSpPr>
        <xdr:cNvPr id="15" name="Flèche : bas 14">
          <a:extLst>
            <a:ext uri="{FF2B5EF4-FFF2-40B4-BE49-F238E27FC236}">
              <a16:creationId xmlns:a16="http://schemas.microsoft.com/office/drawing/2014/main" id="{00000000-0008-0000-0500-00000F000000}"/>
            </a:ext>
          </a:extLst>
        </xdr:cNvPr>
        <xdr:cNvSpPr/>
      </xdr:nvSpPr>
      <xdr:spPr>
        <a:xfrm>
          <a:off x="6284682" y="5196114"/>
          <a:ext cx="353785" cy="290286"/>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293078</xdr:colOff>
      <xdr:row>17</xdr:row>
      <xdr:rowOff>98283</xdr:rowOff>
    </xdr:from>
    <xdr:to>
      <xdr:col>8</xdr:col>
      <xdr:colOff>1115074</xdr:colOff>
      <xdr:row>18</xdr:row>
      <xdr:rowOff>131904</xdr:rowOff>
    </xdr:to>
    <xdr:sp macro="" textlink="">
      <xdr:nvSpPr>
        <xdr:cNvPr id="16" name="Flèche : pentagone 15">
          <a:hlinkClick xmlns:r="http://schemas.openxmlformats.org/officeDocument/2006/relationships" r:id="rId2"/>
          <a:extLst>
            <a:ext uri="{FF2B5EF4-FFF2-40B4-BE49-F238E27FC236}">
              <a16:creationId xmlns:a16="http://schemas.microsoft.com/office/drawing/2014/main" id="{00000000-0008-0000-0500-000010000000}"/>
            </a:ext>
          </a:extLst>
        </xdr:cNvPr>
        <xdr:cNvSpPr/>
      </xdr:nvSpPr>
      <xdr:spPr>
        <a:xfrm>
          <a:off x="10090221" y="2892283"/>
          <a:ext cx="2055710" cy="215050"/>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Fiche Recueil</a:t>
          </a:r>
        </a:p>
      </xdr:txBody>
    </xdr:sp>
    <xdr:clientData/>
  </xdr:twoCellAnchor>
  <xdr:twoCellAnchor>
    <xdr:from>
      <xdr:col>7</xdr:col>
      <xdr:colOff>293078</xdr:colOff>
      <xdr:row>10</xdr:row>
      <xdr:rowOff>48604</xdr:rowOff>
    </xdr:from>
    <xdr:to>
      <xdr:col>8</xdr:col>
      <xdr:colOff>1115074</xdr:colOff>
      <xdr:row>11</xdr:row>
      <xdr:rowOff>80715</xdr:rowOff>
    </xdr:to>
    <xdr:sp macro="" textlink="">
      <xdr:nvSpPr>
        <xdr:cNvPr id="17" name="Flèche : pentagone 16">
          <a:hlinkClick xmlns:r="http://schemas.openxmlformats.org/officeDocument/2006/relationships" r:id="rId3"/>
          <a:extLst>
            <a:ext uri="{FF2B5EF4-FFF2-40B4-BE49-F238E27FC236}">
              <a16:creationId xmlns:a16="http://schemas.microsoft.com/office/drawing/2014/main" id="{00000000-0008-0000-0500-000011000000}"/>
            </a:ext>
          </a:extLst>
        </xdr:cNvPr>
        <xdr:cNvSpPr/>
      </xdr:nvSpPr>
      <xdr:spPr>
        <a:xfrm>
          <a:off x="10090221" y="1862890"/>
          <a:ext cx="2055710" cy="213539"/>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Instructions d'Utilisation</a:t>
          </a:r>
        </a:p>
      </xdr:txBody>
    </xdr:sp>
    <xdr:clientData/>
  </xdr:twoCellAnchor>
  <xdr:twoCellAnchor>
    <xdr:from>
      <xdr:col>7</xdr:col>
      <xdr:colOff>293078</xdr:colOff>
      <xdr:row>11</xdr:row>
      <xdr:rowOff>124044</xdr:rowOff>
    </xdr:from>
    <xdr:to>
      <xdr:col>8</xdr:col>
      <xdr:colOff>1115074</xdr:colOff>
      <xdr:row>13</xdr:row>
      <xdr:rowOff>121381</xdr:rowOff>
    </xdr:to>
    <xdr:sp macro="" textlink="">
      <xdr:nvSpPr>
        <xdr:cNvPr id="18" name="Flèche : pentagone 17">
          <a:hlinkClick xmlns:r="http://schemas.openxmlformats.org/officeDocument/2006/relationships" r:id="rId4"/>
          <a:extLst>
            <a:ext uri="{FF2B5EF4-FFF2-40B4-BE49-F238E27FC236}">
              <a16:creationId xmlns:a16="http://schemas.microsoft.com/office/drawing/2014/main" id="{00000000-0008-0000-0500-000012000000}"/>
            </a:ext>
          </a:extLst>
        </xdr:cNvPr>
        <xdr:cNvSpPr/>
      </xdr:nvSpPr>
      <xdr:spPr>
        <a:xfrm>
          <a:off x="10090221" y="2119758"/>
          <a:ext cx="2055710" cy="215052"/>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Schéma Fonctionnel</a:t>
          </a:r>
        </a:p>
      </xdr:txBody>
    </xdr:sp>
    <xdr:clientData/>
  </xdr:twoCellAnchor>
  <xdr:twoCellAnchor>
    <xdr:from>
      <xdr:col>7</xdr:col>
      <xdr:colOff>293078</xdr:colOff>
      <xdr:row>13</xdr:row>
      <xdr:rowOff>164448</xdr:rowOff>
    </xdr:from>
    <xdr:to>
      <xdr:col>8</xdr:col>
      <xdr:colOff>1115074</xdr:colOff>
      <xdr:row>15</xdr:row>
      <xdr:rowOff>160272</xdr:rowOff>
    </xdr:to>
    <xdr:sp macro="" textlink="">
      <xdr:nvSpPr>
        <xdr:cNvPr id="19" name="Flèche : pentagone 18">
          <a:hlinkClick xmlns:r="http://schemas.openxmlformats.org/officeDocument/2006/relationships" r:id="rId5"/>
          <a:extLst>
            <a:ext uri="{FF2B5EF4-FFF2-40B4-BE49-F238E27FC236}">
              <a16:creationId xmlns:a16="http://schemas.microsoft.com/office/drawing/2014/main" id="{00000000-0008-0000-0500-000013000000}"/>
            </a:ext>
          </a:extLst>
        </xdr:cNvPr>
        <xdr:cNvSpPr/>
      </xdr:nvSpPr>
      <xdr:spPr>
        <a:xfrm>
          <a:off x="10090221" y="2377877"/>
          <a:ext cx="2055710" cy="213538"/>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Pannes et Réparations</a:t>
          </a:r>
        </a:p>
      </xdr:txBody>
    </xdr:sp>
    <xdr:clientData/>
  </xdr:twoCellAnchor>
  <xdr:twoCellAnchor>
    <xdr:from>
      <xdr:col>7</xdr:col>
      <xdr:colOff>293078</xdr:colOff>
      <xdr:row>16</xdr:row>
      <xdr:rowOff>22174</xdr:rowOff>
    </xdr:from>
    <xdr:to>
      <xdr:col>8</xdr:col>
      <xdr:colOff>1115074</xdr:colOff>
      <xdr:row>17</xdr:row>
      <xdr:rowOff>59532</xdr:rowOff>
    </xdr:to>
    <xdr:sp macro="" textlink="">
      <xdr:nvSpPr>
        <xdr:cNvPr id="20" name="Flèche : pentagone 19">
          <a:hlinkClick xmlns:r="http://schemas.openxmlformats.org/officeDocument/2006/relationships" r:id="rId6"/>
          <a:extLst>
            <a:ext uri="{FF2B5EF4-FFF2-40B4-BE49-F238E27FC236}">
              <a16:creationId xmlns:a16="http://schemas.microsoft.com/office/drawing/2014/main" id="{00000000-0008-0000-0500-000014000000}"/>
            </a:ext>
          </a:extLst>
        </xdr:cNvPr>
        <xdr:cNvSpPr/>
      </xdr:nvSpPr>
      <xdr:spPr>
        <a:xfrm>
          <a:off x="10090221" y="2634745"/>
          <a:ext cx="2055710" cy="218787"/>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1">
              <a:solidFill>
                <a:schemeClr val="bg1"/>
              </a:solidFill>
            </a:rPr>
            <a:t>Suivi</a:t>
          </a:r>
          <a:r>
            <a:rPr lang="fr-FR" sz="1000" b="1" baseline="0">
              <a:solidFill>
                <a:schemeClr val="bg1"/>
              </a:solidFill>
            </a:rPr>
            <a:t> Inventaire</a:t>
          </a:r>
          <a:endParaRPr lang="fr-FR" sz="1000" b="1">
            <a:solidFill>
              <a:schemeClr val="bg1"/>
            </a:solidFill>
          </a:endParaRPr>
        </a:p>
      </xdr:txBody>
    </xdr:sp>
    <xdr:clientData/>
  </xdr:twoCellAnchor>
  <xdr:twoCellAnchor>
    <xdr:from>
      <xdr:col>5</xdr:col>
      <xdr:colOff>1260929</xdr:colOff>
      <xdr:row>10</xdr:row>
      <xdr:rowOff>54428</xdr:rowOff>
    </xdr:from>
    <xdr:to>
      <xdr:col>7</xdr:col>
      <xdr:colOff>233634</xdr:colOff>
      <xdr:row>21</xdr:row>
      <xdr:rowOff>99786</xdr:rowOff>
    </xdr:to>
    <xdr:sp macro="" textlink="">
      <xdr:nvSpPr>
        <xdr:cNvPr id="21" name="Rectangle 20">
          <a:extLst>
            <a:ext uri="{FF2B5EF4-FFF2-40B4-BE49-F238E27FC236}">
              <a16:creationId xmlns:a16="http://schemas.microsoft.com/office/drawing/2014/main" id="{00000000-0008-0000-0500-000015000000}"/>
            </a:ext>
          </a:extLst>
        </xdr:cNvPr>
        <xdr:cNvSpPr/>
      </xdr:nvSpPr>
      <xdr:spPr>
        <a:xfrm>
          <a:off x="8327572" y="1868714"/>
          <a:ext cx="1703205" cy="175078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b="1">
              <a:solidFill>
                <a:schemeClr val="bg1">
                  <a:lumMod val="50000"/>
                </a:schemeClr>
              </a:solidFill>
            </a:rPr>
            <a:t>MENU DE NAVIGATION</a:t>
          </a:r>
        </a:p>
      </xdr:txBody>
    </xdr:sp>
    <xdr:clientData/>
  </xdr:twoCellAnchor>
  <xdr:twoCellAnchor>
    <xdr:from>
      <xdr:col>7</xdr:col>
      <xdr:colOff>291799</xdr:colOff>
      <xdr:row>20</xdr:row>
      <xdr:rowOff>57755</xdr:rowOff>
    </xdr:from>
    <xdr:to>
      <xdr:col>8</xdr:col>
      <xdr:colOff>1113795</xdr:colOff>
      <xdr:row>21</xdr:row>
      <xdr:rowOff>91378</xdr:rowOff>
    </xdr:to>
    <xdr:sp macro="" textlink="">
      <xdr:nvSpPr>
        <xdr:cNvPr id="22" name="Flèche : pentagone 21">
          <a:hlinkClick xmlns:r="http://schemas.openxmlformats.org/officeDocument/2006/relationships" r:id="rId7"/>
          <a:extLst>
            <a:ext uri="{FF2B5EF4-FFF2-40B4-BE49-F238E27FC236}">
              <a16:creationId xmlns:a16="http://schemas.microsoft.com/office/drawing/2014/main" id="{00000000-0008-0000-0500-000016000000}"/>
            </a:ext>
          </a:extLst>
        </xdr:cNvPr>
        <xdr:cNvSpPr/>
      </xdr:nvSpPr>
      <xdr:spPr>
        <a:xfrm>
          <a:off x="10088942" y="3396041"/>
          <a:ext cx="2055710" cy="215051"/>
        </a:xfrm>
        <a:prstGeom prst="homePlat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Retour Page de couverture</a:t>
          </a:r>
        </a:p>
      </xdr:txBody>
    </xdr:sp>
    <xdr:clientData/>
  </xdr:twoCellAnchor>
  <xdr:twoCellAnchor>
    <xdr:from>
      <xdr:col>7</xdr:col>
      <xdr:colOff>291264</xdr:colOff>
      <xdr:row>18</xdr:row>
      <xdr:rowOff>169040</xdr:rowOff>
    </xdr:from>
    <xdr:to>
      <xdr:col>8</xdr:col>
      <xdr:colOff>1113260</xdr:colOff>
      <xdr:row>20</xdr:row>
      <xdr:rowOff>21233</xdr:rowOff>
    </xdr:to>
    <xdr:sp macro="" textlink="">
      <xdr:nvSpPr>
        <xdr:cNvPr id="23" name="Flèche : pentagone 22">
          <a:hlinkClick xmlns:r="http://schemas.openxmlformats.org/officeDocument/2006/relationships" r:id="rId8"/>
          <a:extLst>
            <a:ext uri="{FF2B5EF4-FFF2-40B4-BE49-F238E27FC236}">
              <a16:creationId xmlns:a16="http://schemas.microsoft.com/office/drawing/2014/main" id="{00000000-0008-0000-0500-000017000000}"/>
            </a:ext>
          </a:extLst>
        </xdr:cNvPr>
        <xdr:cNvSpPr/>
      </xdr:nvSpPr>
      <xdr:spPr>
        <a:xfrm>
          <a:off x="10088407" y="3144469"/>
          <a:ext cx="2055710" cy="215050"/>
        </a:xfrm>
        <a:prstGeom prst="homePlat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000" b="1">
              <a:solidFill>
                <a:schemeClr val="bg1"/>
              </a:solidFill>
              <a:latin typeface="+mn-lt"/>
              <a:ea typeface="+mn-ea"/>
              <a:cs typeface="+mn-cs"/>
            </a:rPr>
            <a:t>Fiche</a:t>
          </a:r>
          <a:r>
            <a:rPr lang="fr-FR" sz="1000" b="1" baseline="0">
              <a:solidFill>
                <a:schemeClr val="bg1"/>
              </a:solidFill>
              <a:latin typeface="+mn-lt"/>
              <a:ea typeface="+mn-ea"/>
              <a:cs typeface="+mn-cs"/>
            </a:rPr>
            <a:t> Panne</a:t>
          </a:r>
          <a:endParaRPr lang="fr-FR" sz="1000" b="1">
            <a:solidFill>
              <a:schemeClr val="bg1"/>
            </a:solidFill>
            <a:latin typeface="+mn-lt"/>
            <a:ea typeface="+mn-ea"/>
            <a:cs typeface="+mn-cs"/>
          </a:endParaRPr>
        </a:p>
      </xdr:txBody>
    </xdr:sp>
    <xdr:clientData/>
  </xdr:twoCellAnchor>
  <xdr:twoCellAnchor>
    <xdr:from>
      <xdr:col>5</xdr:col>
      <xdr:colOff>145143</xdr:colOff>
      <xdr:row>25</xdr:row>
      <xdr:rowOff>72570</xdr:rowOff>
    </xdr:from>
    <xdr:to>
      <xdr:col>5</xdr:col>
      <xdr:colOff>1270001</xdr:colOff>
      <xdr:row>27</xdr:row>
      <xdr:rowOff>181427</xdr:rowOff>
    </xdr:to>
    <xdr:sp macro="" textlink="">
      <xdr:nvSpPr>
        <xdr:cNvPr id="25" name="Rectangle 24">
          <a:extLst>
            <a:ext uri="{FF2B5EF4-FFF2-40B4-BE49-F238E27FC236}">
              <a16:creationId xmlns:a16="http://schemas.microsoft.com/office/drawing/2014/main" id="{00000000-0008-0000-0500-000019000000}"/>
            </a:ext>
          </a:extLst>
        </xdr:cNvPr>
        <xdr:cNvSpPr/>
      </xdr:nvSpPr>
      <xdr:spPr>
        <a:xfrm>
          <a:off x="7211786" y="4317999"/>
          <a:ext cx="1124858" cy="471714"/>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bg1"/>
              </a:solidFill>
            </a:rPr>
            <a:t>CLIQUER SUR LA FLECHE</a:t>
          </a:r>
        </a:p>
      </xdr:txBody>
    </xdr:sp>
    <xdr:clientData/>
  </xdr:twoCellAnchor>
  <xdr:twoCellAnchor editAs="oneCell">
    <xdr:from>
      <xdr:col>5</xdr:col>
      <xdr:colOff>208648</xdr:colOff>
      <xdr:row>28</xdr:row>
      <xdr:rowOff>0</xdr:rowOff>
    </xdr:from>
    <xdr:to>
      <xdr:col>5</xdr:col>
      <xdr:colOff>605976</xdr:colOff>
      <xdr:row>30</xdr:row>
      <xdr:rowOff>34471</xdr:rowOff>
    </xdr:to>
    <xdr:pic>
      <xdr:nvPicPr>
        <xdr:cNvPr id="7" name="Graphique 6" descr="Index pointant vers la droit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rot="5400000">
          <a:off x="7275291" y="4789714"/>
          <a:ext cx="397328" cy="397328"/>
        </a:xfrm>
        <a:prstGeom prst="rect">
          <a:avLst/>
        </a:prstGeom>
      </xdr:spPr>
    </xdr:pic>
    <xdr:clientData/>
  </xdr:twoCellAnchor>
  <xdr:twoCellAnchor>
    <xdr:from>
      <xdr:col>7</xdr:col>
      <xdr:colOff>1231884</xdr:colOff>
      <xdr:row>25</xdr:row>
      <xdr:rowOff>70756</xdr:rowOff>
    </xdr:from>
    <xdr:to>
      <xdr:col>8</xdr:col>
      <xdr:colOff>1123028</xdr:colOff>
      <xdr:row>27</xdr:row>
      <xdr:rowOff>173263</xdr:rowOff>
    </xdr:to>
    <xdr:sp macro="" textlink="">
      <xdr:nvSpPr>
        <xdr:cNvPr id="28" name="Rectangle 27">
          <a:extLst>
            <a:ext uri="{FF2B5EF4-FFF2-40B4-BE49-F238E27FC236}">
              <a16:creationId xmlns:a16="http://schemas.microsoft.com/office/drawing/2014/main" id="{00000000-0008-0000-0500-00001C000000}"/>
            </a:ext>
          </a:extLst>
        </xdr:cNvPr>
        <xdr:cNvSpPr/>
      </xdr:nvSpPr>
      <xdr:spPr>
        <a:xfrm>
          <a:off x="11029027" y="4316185"/>
          <a:ext cx="1124858" cy="465364"/>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bg1"/>
              </a:solidFill>
            </a:rPr>
            <a:t>CLIQUER SUR LA FLECHE</a:t>
          </a:r>
        </a:p>
      </xdr:txBody>
    </xdr:sp>
    <xdr:clientData/>
  </xdr:twoCellAnchor>
  <xdr:twoCellAnchor editAs="oneCell">
    <xdr:from>
      <xdr:col>8</xdr:col>
      <xdr:colOff>642227</xdr:colOff>
      <xdr:row>27</xdr:row>
      <xdr:rowOff>179614</xdr:rowOff>
    </xdr:from>
    <xdr:to>
      <xdr:col>8</xdr:col>
      <xdr:colOff>1039555</xdr:colOff>
      <xdr:row>30</xdr:row>
      <xdr:rowOff>32657</xdr:rowOff>
    </xdr:to>
    <xdr:pic>
      <xdr:nvPicPr>
        <xdr:cNvPr id="29" name="Graphique 28" descr="Index pointant vers la droite">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rot="5400000">
          <a:off x="11673084" y="4787900"/>
          <a:ext cx="397328" cy="397328"/>
        </a:xfrm>
        <a:prstGeom prst="rect">
          <a:avLst/>
        </a:prstGeom>
      </xdr:spPr>
    </xdr:pic>
    <xdr:clientData/>
  </xdr:twoCellAnchor>
  <xdr:oneCellAnchor>
    <xdr:from>
      <xdr:col>6</xdr:col>
      <xdr:colOff>1206847</xdr:colOff>
      <xdr:row>0</xdr:row>
      <xdr:rowOff>165759</xdr:rowOff>
    </xdr:from>
    <xdr:ext cx="1228867" cy="588984"/>
    <xdr:pic>
      <xdr:nvPicPr>
        <xdr:cNvPr id="27" name="Picture 4">
          <a:extLst>
            <a:ext uri="{FF2B5EF4-FFF2-40B4-BE49-F238E27FC236}">
              <a16:creationId xmlns:a16="http://schemas.microsoft.com/office/drawing/2014/main" id="{00000000-0008-0000-0500-00001B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414347" y="165759"/>
          <a:ext cx="1228867" cy="588984"/>
        </a:xfrm>
        <a:prstGeom prst="rect">
          <a:avLst/>
        </a:prstGeom>
      </xdr:spPr>
    </xdr:pic>
    <xdr:clientData/>
  </xdr:oneCellAnchor>
  <xdr:twoCellAnchor editAs="oneCell">
    <xdr:from>
      <xdr:col>30</xdr:col>
      <xdr:colOff>281214</xdr:colOff>
      <xdr:row>0</xdr:row>
      <xdr:rowOff>0</xdr:rowOff>
    </xdr:from>
    <xdr:to>
      <xdr:col>38</xdr:col>
      <xdr:colOff>0</xdr:colOff>
      <xdr:row>5</xdr:row>
      <xdr:rowOff>10031</xdr:rowOff>
    </xdr:to>
    <xdr:pic>
      <xdr:nvPicPr>
        <xdr:cNvPr id="30" name="Picture 4">
          <a:extLst>
            <a:ext uri="{FF2B5EF4-FFF2-40B4-BE49-F238E27FC236}">
              <a16:creationId xmlns:a16="http://schemas.microsoft.com/office/drawing/2014/main" id="{00000000-0008-0000-0500-00001E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20812881" y="0"/>
          <a:ext cx="2195286" cy="8566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0</xdr:colOff>
      <xdr:row>0</xdr:row>
      <xdr:rowOff>149470</xdr:rowOff>
    </xdr:from>
    <xdr:to>
      <xdr:col>35</xdr:col>
      <xdr:colOff>191217</xdr:colOff>
      <xdr:row>4</xdr:row>
      <xdr:rowOff>89321</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823857" y="149470"/>
          <a:ext cx="1388646" cy="665565"/>
        </a:xfrm>
        <a:prstGeom prst="rect">
          <a:avLst/>
        </a:prstGeom>
      </xdr:spPr>
    </xdr:pic>
    <xdr:clientData/>
  </xdr:twoCellAnchor>
  <xdr:twoCellAnchor editAs="oneCell">
    <xdr:from>
      <xdr:col>4</xdr:col>
      <xdr:colOff>97116</xdr:colOff>
      <xdr:row>13</xdr:row>
      <xdr:rowOff>67235</xdr:rowOff>
    </xdr:from>
    <xdr:to>
      <xdr:col>6</xdr:col>
      <xdr:colOff>119529</xdr:colOff>
      <xdr:row>15</xdr:row>
      <xdr:rowOff>8799</xdr:rowOff>
    </xdr:to>
    <xdr:pic>
      <xdr:nvPicPr>
        <xdr:cNvPr id="369" name="Image 368" descr="Archivo:Panneau attention.svg - Ancestris Programa de Genealogía">
          <a:extLst>
            <a:ext uri="{FF2B5EF4-FFF2-40B4-BE49-F238E27FC236}">
              <a16:creationId xmlns:a16="http://schemas.microsoft.com/office/drawing/2014/main" id="{00000000-0008-0000-0600-000071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4057" y="2398059"/>
          <a:ext cx="395943" cy="330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36</xdr:col>
          <xdr:colOff>139700</xdr:colOff>
          <xdr:row>21</xdr:row>
          <xdr:rowOff>215900</xdr:rowOff>
        </xdr:from>
        <xdr:to>
          <xdr:col>37</xdr:col>
          <xdr:colOff>152400</xdr:colOff>
          <xdr:row>23</xdr:row>
          <xdr:rowOff>12700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600-0000C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21</xdr:row>
          <xdr:rowOff>203200</xdr:rowOff>
        </xdr:from>
        <xdr:to>
          <xdr:col>46</xdr:col>
          <xdr:colOff>114300</xdr:colOff>
          <xdr:row>23</xdr:row>
          <xdr:rowOff>12700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600-0000C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21</xdr:row>
          <xdr:rowOff>203200</xdr:rowOff>
        </xdr:from>
        <xdr:to>
          <xdr:col>50</xdr:col>
          <xdr:colOff>114300</xdr:colOff>
          <xdr:row>23</xdr:row>
          <xdr:rowOff>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600-0000C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21</xdr:row>
          <xdr:rowOff>203200</xdr:rowOff>
        </xdr:from>
        <xdr:to>
          <xdr:col>54</xdr:col>
          <xdr:colOff>152400</xdr:colOff>
          <xdr:row>23</xdr:row>
          <xdr:rowOff>12700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600-0000C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21</xdr:row>
          <xdr:rowOff>203200</xdr:rowOff>
        </xdr:from>
        <xdr:to>
          <xdr:col>59</xdr:col>
          <xdr:colOff>88900</xdr:colOff>
          <xdr:row>23</xdr:row>
          <xdr:rowOff>12700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600-0000C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22</xdr:row>
          <xdr:rowOff>215900</xdr:rowOff>
        </xdr:from>
        <xdr:to>
          <xdr:col>37</xdr:col>
          <xdr:colOff>152400</xdr:colOff>
          <xdr:row>24</xdr:row>
          <xdr:rowOff>12700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600-0000C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22</xdr:row>
          <xdr:rowOff>203200</xdr:rowOff>
        </xdr:from>
        <xdr:to>
          <xdr:col>46</xdr:col>
          <xdr:colOff>114300</xdr:colOff>
          <xdr:row>24</xdr:row>
          <xdr:rowOff>12700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600-0000C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22</xdr:row>
          <xdr:rowOff>203200</xdr:rowOff>
        </xdr:from>
        <xdr:to>
          <xdr:col>50</xdr:col>
          <xdr:colOff>114300</xdr:colOff>
          <xdr:row>24</xdr:row>
          <xdr:rowOff>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600-0000C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22</xdr:row>
          <xdr:rowOff>203200</xdr:rowOff>
        </xdr:from>
        <xdr:to>
          <xdr:col>54</xdr:col>
          <xdr:colOff>152400</xdr:colOff>
          <xdr:row>24</xdr:row>
          <xdr:rowOff>12700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600-0000C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22</xdr:row>
          <xdr:rowOff>203200</xdr:rowOff>
        </xdr:from>
        <xdr:to>
          <xdr:col>59</xdr:col>
          <xdr:colOff>88900</xdr:colOff>
          <xdr:row>24</xdr:row>
          <xdr:rowOff>12700</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600-0000C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23</xdr:row>
          <xdr:rowOff>215900</xdr:rowOff>
        </xdr:from>
        <xdr:to>
          <xdr:col>37</xdr:col>
          <xdr:colOff>152400</xdr:colOff>
          <xdr:row>25</xdr:row>
          <xdr:rowOff>12700</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600-0000C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23</xdr:row>
          <xdr:rowOff>203200</xdr:rowOff>
        </xdr:from>
        <xdr:to>
          <xdr:col>46</xdr:col>
          <xdr:colOff>114300</xdr:colOff>
          <xdr:row>25</xdr:row>
          <xdr:rowOff>12700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600-0000C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23</xdr:row>
          <xdr:rowOff>203200</xdr:rowOff>
        </xdr:from>
        <xdr:to>
          <xdr:col>50</xdr:col>
          <xdr:colOff>114300</xdr:colOff>
          <xdr:row>25</xdr:row>
          <xdr:rowOff>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600-0000C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23</xdr:row>
          <xdr:rowOff>203200</xdr:rowOff>
        </xdr:from>
        <xdr:to>
          <xdr:col>54</xdr:col>
          <xdr:colOff>152400</xdr:colOff>
          <xdr:row>25</xdr:row>
          <xdr:rowOff>12700</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600-0000CD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23</xdr:row>
          <xdr:rowOff>203200</xdr:rowOff>
        </xdr:from>
        <xdr:to>
          <xdr:col>59</xdr:col>
          <xdr:colOff>88900</xdr:colOff>
          <xdr:row>25</xdr:row>
          <xdr:rowOff>12700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600-0000CE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24</xdr:row>
          <xdr:rowOff>215900</xdr:rowOff>
        </xdr:from>
        <xdr:to>
          <xdr:col>37</xdr:col>
          <xdr:colOff>152400</xdr:colOff>
          <xdr:row>26</xdr:row>
          <xdr:rowOff>12700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600-0000C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24</xdr:row>
          <xdr:rowOff>203200</xdr:rowOff>
        </xdr:from>
        <xdr:to>
          <xdr:col>46</xdr:col>
          <xdr:colOff>114300</xdr:colOff>
          <xdr:row>26</xdr:row>
          <xdr:rowOff>12700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600-0000D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24</xdr:row>
          <xdr:rowOff>203200</xdr:rowOff>
        </xdr:from>
        <xdr:to>
          <xdr:col>50</xdr:col>
          <xdr:colOff>114300</xdr:colOff>
          <xdr:row>26</xdr:row>
          <xdr:rowOff>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600-0000D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24</xdr:row>
          <xdr:rowOff>203200</xdr:rowOff>
        </xdr:from>
        <xdr:to>
          <xdr:col>54</xdr:col>
          <xdr:colOff>152400</xdr:colOff>
          <xdr:row>26</xdr:row>
          <xdr:rowOff>12700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600-0000D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24</xdr:row>
          <xdr:rowOff>203200</xdr:rowOff>
        </xdr:from>
        <xdr:to>
          <xdr:col>59</xdr:col>
          <xdr:colOff>88900</xdr:colOff>
          <xdr:row>26</xdr:row>
          <xdr:rowOff>12700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600-0000D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25</xdr:row>
          <xdr:rowOff>215900</xdr:rowOff>
        </xdr:from>
        <xdr:to>
          <xdr:col>37</xdr:col>
          <xdr:colOff>152400</xdr:colOff>
          <xdr:row>27</xdr:row>
          <xdr:rowOff>12700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600-0000D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25</xdr:row>
          <xdr:rowOff>203200</xdr:rowOff>
        </xdr:from>
        <xdr:to>
          <xdr:col>46</xdr:col>
          <xdr:colOff>114300</xdr:colOff>
          <xdr:row>27</xdr:row>
          <xdr:rowOff>12700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600-0000D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25</xdr:row>
          <xdr:rowOff>203200</xdr:rowOff>
        </xdr:from>
        <xdr:to>
          <xdr:col>50</xdr:col>
          <xdr:colOff>114300</xdr:colOff>
          <xdr:row>27</xdr:row>
          <xdr:rowOff>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600-0000D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25</xdr:row>
          <xdr:rowOff>203200</xdr:rowOff>
        </xdr:from>
        <xdr:to>
          <xdr:col>54</xdr:col>
          <xdr:colOff>152400</xdr:colOff>
          <xdr:row>27</xdr:row>
          <xdr:rowOff>12700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600-0000D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25</xdr:row>
          <xdr:rowOff>203200</xdr:rowOff>
        </xdr:from>
        <xdr:to>
          <xdr:col>59</xdr:col>
          <xdr:colOff>88900</xdr:colOff>
          <xdr:row>27</xdr:row>
          <xdr:rowOff>12700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600-0000D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26</xdr:row>
          <xdr:rowOff>215900</xdr:rowOff>
        </xdr:from>
        <xdr:to>
          <xdr:col>37</xdr:col>
          <xdr:colOff>152400</xdr:colOff>
          <xdr:row>28</xdr:row>
          <xdr:rowOff>12700</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600-0000D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26</xdr:row>
          <xdr:rowOff>203200</xdr:rowOff>
        </xdr:from>
        <xdr:to>
          <xdr:col>46</xdr:col>
          <xdr:colOff>114300</xdr:colOff>
          <xdr:row>28</xdr:row>
          <xdr:rowOff>12700</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600-0000D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26</xdr:row>
          <xdr:rowOff>203200</xdr:rowOff>
        </xdr:from>
        <xdr:to>
          <xdr:col>50</xdr:col>
          <xdr:colOff>114300</xdr:colOff>
          <xdr:row>28</xdr:row>
          <xdr:rowOff>0</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600-0000D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26</xdr:row>
          <xdr:rowOff>203200</xdr:rowOff>
        </xdr:from>
        <xdr:to>
          <xdr:col>54</xdr:col>
          <xdr:colOff>152400</xdr:colOff>
          <xdr:row>28</xdr:row>
          <xdr:rowOff>12700</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600-0000D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26</xdr:row>
          <xdr:rowOff>203200</xdr:rowOff>
        </xdr:from>
        <xdr:to>
          <xdr:col>59</xdr:col>
          <xdr:colOff>88900</xdr:colOff>
          <xdr:row>28</xdr:row>
          <xdr:rowOff>12700</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600-0000DD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27</xdr:row>
          <xdr:rowOff>215900</xdr:rowOff>
        </xdr:from>
        <xdr:to>
          <xdr:col>37</xdr:col>
          <xdr:colOff>152400</xdr:colOff>
          <xdr:row>29</xdr:row>
          <xdr:rowOff>12700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600-0000DE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27</xdr:row>
          <xdr:rowOff>203200</xdr:rowOff>
        </xdr:from>
        <xdr:to>
          <xdr:col>46</xdr:col>
          <xdr:colOff>114300</xdr:colOff>
          <xdr:row>29</xdr:row>
          <xdr:rowOff>12700</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600-0000D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27</xdr:row>
          <xdr:rowOff>203200</xdr:rowOff>
        </xdr:from>
        <xdr:to>
          <xdr:col>50</xdr:col>
          <xdr:colOff>114300</xdr:colOff>
          <xdr:row>29</xdr:row>
          <xdr:rowOff>0</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600-0000E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27</xdr:row>
          <xdr:rowOff>203200</xdr:rowOff>
        </xdr:from>
        <xdr:to>
          <xdr:col>54</xdr:col>
          <xdr:colOff>152400</xdr:colOff>
          <xdr:row>29</xdr:row>
          <xdr:rowOff>12700</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600-0000E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27</xdr:row>
          <xdr:rowOff>203200</xdr:rowOff>
        </xdr:from>
        <xdr:to>
          <xdr:col>59</xdr:col>
          <xdr:colOff>88900</xdr:colOff>
          <xdr:row>29</xdr:row>
          <xdr:rowOff>12700</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600-0000E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28</xdr:row>
          <xdr:rowOff>215900</xdr:rowOff>
        </xdr:from>
        <xdr:to>
          <xdr:col>37</xdr:col>
          <xdr:colOff>152400</xdr:colOff>
          <xdr:row>30</xdr:row>
          <xdr:rowOff>12700</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600-0000E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28</xdr:row>
          <xdr:rowOff>203200</xdr:rowOff>
        </xdr:from>
        <xdr:to>
          <xdr:col>46</xdr:col>
          <xdr:colOff>114300</xdr:colOff>
          <xdr:row>30</xdr:row>
          <xdr:rowOff>12700</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600-0000E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28</xdr:row>
          <xdr:rowOff>203200</xdr:rowOff>
        </xdr:from>
        <xdr:to>
          <xdr:col>50</xdr:col>
          <xdr:colOff>114300</xdr:colOff>
          <xdr:row>30</xdr:row>
          <xdr:rowOff>0</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600-0000E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28</xdr:row>
          <xdr:rowOff>203200</xdr:rowOff>
        </xdr:from>
        <xdr:to>
          <xdr:col>54</xdr:col>
          <xdr:colOff>152400</xdr:colOff>
          <xdr:row>30</xdr:row>
          <xdr:rowOff>12700</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600-0000E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28</xdr:row>
          <xdr:rowOff>203200</xdr:rowOff>
        </xdr:from>
        <xdr:to>
          <xdr:col>59</xdr:col>
          <xdr:colOff>88900</xdr:colOff>
          <xdr:row>30</xdr:row>
          <xdr:rowOff>12700</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600-0000E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29</xdr:row>
          <xdr:rowOff>215900</xdr:rowOff>
        </xdr:from>
        <xdr:to>
          <xdr:col>37</xdr:col>
          <xdr:colOff>152400</xdr:colOff>
          <xdr:row>31</xdr:row>
          <xdr:rowOff>12700</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600-0000E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29</xdr:row>
          <xdr:rowOff>203200</xdr:rowOff>
        </xdr:from>
        <xdr:to>
          <xdr:col>46</xdr:col>
          <xdr:colOff>114300</xdr:colOff>
          <xdr:row>31</xdr:row>
          <xdr:rowOff>12700</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600-0000E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29</xdr:row>
          <xdr:rowOff>203200</xdr:rowOff>
        </xdr:from>
        <xdr:to>
          <xdr:col>50</xdr:col>
          <xdr:colOff>114300</xdr:colOff>
          <xdr:row>31</xdr:row>
          <xdr:rowOff>0</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600-0000E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29</xdr:row>
          <xdr:rowOff>203200</xdr:rowOff>
        </xdr:from>
        <xdr:to>
          <xdr:col>54</xdr:col>
          <xdr:colOff>152400</xdr:colOff>
          <xdr:row>31</xdr:row>
          <xdr:rowOff>12700</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600-0000E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29</xdr:row>
          <xdr:rowOff>203200</xdr:rowOff>
        </xdr:from>
        <xdr:to>
          <xdr:col>59</xdr:col>
          <xdr:colOff>88900</xdr:colOff>
          <xdr:row>31</xdr:row>
          <xdr:rowOff>12700</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600-0000E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30</xdr:row>
          <xdr:rowOff>215900</xdr:rowOff>
        </xdr:from>
        <xdr:to>
          <xdr:col>37</xdr:col>
          <xdr:colOff>152400</xdr:colOff>
          <xdr:row>32</xdr:row>
          <xdr:rowOff>12700</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600-0000ED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30</xdr:row>
          <xdr:rowOff>203200</xdr:rowOff>
        </xdr:from>
        <xdr:to>
          <xdr:col>46</xdr:col>
          <xdr:colOff>114300</xdr:colOff>
          <xdr:row>32</xdr:row>
          <xdr:rowOff>12700</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600-0000EE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30</xdr:row>
          <xdr:rowOff>203200</xdr:rowOff>
        </xdr:from>
        <xdr:to>
          <xdr:col>50</xdr:col>
          <xdr:colOff>114300</xdr:colOff>
          <xdr:row>32</xdr:row>
          <xdr:rowOff>0</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600-0000E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30</xdr:row>
          <xdr:rowOff>203200</xdr:rowOff>
        </xdr:from>
        <xdr:to>
          <xdr:col>54</xdr:col>
          <xdr:colOff>152400</xdr:colOff>
          <xdr:row>32</xdr:row>
          <xdr:rowOff>12700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600-0000F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30</xdr:row>
          <xdr:rowOff>203200</xdr:rowOff>
        </xdr:from>
        <xdr:to>
          <xdr:col>59</xdr:col>
          <xdr:colOff>88900</xdr:colOff>
          <xdr:row>32</xdr:row>
          <xdr:rowOff>12700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600-0000F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31</xdr:row>
          <xdr:rowOff>215900</xdr:rowOff>
        </xdr:from>
        <xdr:to>
          <xdr:col>37</xdr:col>
          <xdr:colOff>152400</xdr:colOff>
          <xdr:row>33</xdr:row>
          <xdr:rowOff>12700</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600-0000F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31</xdr:row>
          <xdr:rowOff>203200</xdr:rowOff>
        </xdr:from>
        <xdr:to>
          <xdr:col>46</xdr:col>
          <xdr:colOff>114300</xdr:colOff>
          <xdr:row>33</xdr:row>
          <xdr:rowOff>12700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600-0000F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31</xdr:row>
          <xdr:rowOff>203200</xdr:rowOff>
        </xdr:from>
        <xdr:to>
          <xdr:col>50</xdr:col>
          <xdr:colOff>114300</xdr:colOff>
          <xdr:row>33</xdr:row>
          <xdr:rowOff>0</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600-0000F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31</xdr:row>
          <xdr:rowOff>203200</xdr:rowOff>
        </xdr:from>
        <xdr:to>
          <xdr:col>54</xdr:col>
          <xdr:colOff>152400</xdr:colOff>
          <xdr:row>33</xdr:row>
          <xdr:rowOff>12700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600-0000F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31</xdr:row>
          <xdr:rowOff>203200</xdr:rowOff>
        </xdr:from>
        <xdr:to>
          <xdr:col>59</xdr:col>
          <xdr:colOff>88900</xdr:colOff>
          <xdr:row>33</xdr:row>
          <xdr:rowOff>12700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600-0000F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32</xdr:row>
          <xdr:rowOff>215900</xdr:rowOff>
        </xdr:from>
        <xdr:to>
          <xdr:col>37</xdr:col>
          <xdr:colOff>152400</xdr:colOff>
          <xdr:row>34</xdr:row>
          <xdr:rowOff>12700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600-0000F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32</xdr:row>
          <xdr:rowOff>203200</xdr:rowOff>
        </xdr:from>
        <xdr:to>
          <xdr:col>46</xdr:col>
          <xdr:colOff>114300</xdr:colOff>
          <xdr:row>34</xdr:row>
          <xdr:rowOff>12700</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600-0000F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32</xdr:row>
          <xdr:rowOff>203200</xdr:rowOff>
        </xdr:from>
        <xdr:to>
          <xdr:col>50</xdr:col>
          <xdr:colOff>114300</xdr:colOff>
          <xdr:row>34</xdr:row>
          <xdr:rowOff>0</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600-0000F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32</xdr:row>
          <xdr:rowOff>203200</xdr:rowOff>
        </xdr:from>
        <xdr:to>
          <xdr:col>54</xdr:col>
          <xdr:colOff>152400</xdr:colOff>
          <xdr:row>34</xdr:row>
          <xdr:rowOff>12700</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600-0000F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32</xdr:row>
          <xdr:rowOff>203200</xdr:rowOff>
        </xdr:from>
        <xdr:to>
          <xdr:col>59</xdr:col>
          <xdr:colOff>88900</xdr:colOff>
          <xdr:row>34</xdr:row>
          <xdr:rowOff>12700</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600-0000F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33</xdr:row>
          <xdr:rowOff>215900</xdr:rowOff>
        </xdr:from>
        <xdr:to>
          <xdr:col>37</xdr:col>
          <xdr:colOff>152400</xdr:colOff>
          <xdr:row>35</xdr:row>
          <xdr:rowOff>12700</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600-0000F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33</xdr:row>
          <xdr:rowOff>203200</xdr:rowOff>
        </xdr:from>
        <xdr:to>
          <xdr:col>46</xdr:col>
          <xdr:colOff>114300</xdr:colOff>
          <xdr:row>35</xdr:row>
          <xdr:rowOff>12700</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600-0000FD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33</xdr:row>
          <xdr:rowOff>203200</xdr:rowOff>
        </xdr:from>
        <xdr:to>
          <xdr:col>50</xdr:col>
          <xdr:colOff>114300</xdr:colOff>
          <xdr:row>35</xdr:row>
          <xdr:rowOff>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600-0000FE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33</xdr:row>
          <xdr:rowOff>203200</xdr:rowOff>
        </xdr:from>
        <xdr:to>
          <xdr:col>54</xdr:col>
          <xdr:colOff>152400</xdr:colOff>
          <xdr:row>35</xdr:row>
          <xdr:rowOff>12700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600-0000F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33</xdr:row>
          <xdr:rowOff>203200</xdr:rowOff>
        </xdr:from>
        <xdr:to>
          <xdr:col>59</xdr:col>
          <xdr:colOff>88900</xdr:colOff>
          <xdr:row>35</xdr:row>
          <xdr:rowOff>12700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600-00000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34</xdr:row>
          <xdr:rowOff>215900</xdr:rowOff>
        </xdr:from>
        <xdr:to>
          <xdr:col>37</xdr:col>
          <xdr:colOff>152400</xdr:colOff>
          <xdr:row>36</xdr:row>
          <xdr:rowOff>12700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600-00000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34</xdr:row>
          <xdr:rowOff>203200</xdr:rowOff>
        </xdr:from>
        <xdr:to>
          <xdr:col>46</xdr:col>
          <xdr:colOff>114300</xdr:colOff>
          <xdr:row>36</xdr:row>
          <xdr:rowOff>12700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600-00000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34</xdr:row>
          <xdr:rowOff>203200</xdr:rowOff>
        </xdr:from>
        <xdr:to>
          <xdr:col>50</xdr:col>
          <xdr:colOff>114300</xdr:colOff>
          <xdr:row>36</xdr:row>
          <xdr:rowOff>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600-00000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34</xdr:row>
          <xdr:rowOff>203200</xdr:rowOff>
        </xdr:from>
        <xdr:to>
          <xdr:col>54</xdr:col>
          <xdr:colOff>152400</xdr:colOff>
          <xdr:row>36</xdr:row>
          <xdr:rowOff>12700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600-00000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34</xdr:row>
          <xdr:rowOff>203200</xdr:rowOff>
        </xdr:from>
        <xdr:to>
          <xdr:col>59</xdr:col>
          <xdr:colOff>88900</xdr:colOff>
          <xdr:row>36</xdr:row>
          <xdr:rowOff>12700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600-00000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35</xdr:row>
          <xdr:rowOff>215900</xdr:rowOff>
        </xdr:from>
        <xdr:to>
          <xdr:col>37</xdr:col>
          <xdr:colOff>152400</xdr:colOff>
          <xdr:row>37</xdr:row>
          <xdr:rowOff>12700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600-00000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35</xdr:row>
          <xdr:rowOff>203200</xdr:rowOff>
        </xdr:from>
        <xdr:to>
          <xdr:col>46</xdr:col>
          <xdr:colOff>114300</xdr:colOff>
          <xdr:row>37</xdr:row>
          <xdr:rowOff>12700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600-00000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35</xdr:row>
          <xdr:rowOff>203200</xdr:rowOff>
        </xdr:from>
        <xdr:to>
          <xdr:col>50</xdr:col>
          <xdr:colOff>114300</xdr:colOff>
          <xdr:row>37</xdr:row>
          <xdr:rowOff>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600-00000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35</xdr:row>
          <xdr:rowOff>203200</xdr:rowOff>
        </xdr:from>
        <xdr:to>
          <xdr:col>54</xdr:col>
          <xdr:colOff>152400</xdr:colOff>
          <xdr:row>37</xdr:row>
          <xdr:rowOff>12700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600-00000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35</xdr:row>
          <xdr:rowOff>203200</xdr:rowOff>
        </xdr:from>
        <xdr:to>
          <xdr:col>59</xdr:col>
          <xdr:colOff>88900</xdr:colOff>
          <xdr:row>37</xdr:row>
          <xdr:rowOff>12700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600-00000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36</xdr:row>
          <xdr:rowOff>215900</xdr:rowOff>
        </xdr:from>
        <xdr:to>
          <xdr:col>37</xdr:col>
          <xdr:colOff>152400</xdr:colOff>
          <xdr:row>38</xdr:row>
          <xdr:rowOff>12700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600-00000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36</xdr:row>
          <xdr:rowOff>203200</xdr:rowOff>
        </xdr:from>
        <xdr:to>
          <xdr:col>46</xdr:col>
          <xdr:colOff>114300</xdr:colOff>
          <xdr:row>38</xdr:row>
          <xdr:rowOff>12700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600-00000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36</xdr:row>
          <xdr:rowOff>203200</xdr:rowOff>
        </xdr:from>
        <xdr:to>
          <xdr:col>50</xdr:col>
          <xdr:colOff>114300</xdr:colOff>
          <xdr:row>38</xdr:row>
          <xdr:rowOff>0</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600-00000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36</xdr:row>
          <xdr:rowOff>203200</xdr:rowOff>
        </xdr:from>
        <xdr:to>
          <xdr:col>54</xdr:col>
          <xdr:colOff>152400</xdr:colOff>
          <xdr:row>38</xdr:row>
          <xdr:rowOff>12700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600-00000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36</xdr:row>
          <xdr:rowOff>203200</xdr:rowOff>
        </xdr:from>
        <xdr:to>
          <xdr:col>59</xdr:col>
          <xdr:colOff>88900</xdr:colOff>
          <xdr:row>38</xdr:row>
          <xdr:rowOff>12700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600-00000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37</xdr:row>
          <xdr:rowOff>215900</xdr:rowOff>
        </xdr:from>
        <xdr:to>
          <xdr:col>37</xdr:col>
          <xdr:colOff>152400</xdr:colOff>
          <xdr:row>39</xdr:row>
          <xdr:rowOff>12700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600-00001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37</xdr:row>
          <xdr:rowOff>203200</xdr:rowOff>
        </xdr:from>
        <xdr:to>
          <xdr:col>46</xdr:col>
          <xdr:colOff>114300</xdr:colOff>
          <xdr:row>39</xdr:row>
          <xdr:rowOff>12700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600-00001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37</xdr:row>
          <xdr:rowOff>203200</xdr:rowOff>
        </xdr:from>
        <xdr:to>
          <xdr:col>50</xdr:col>
          <xdr:colOff>114300</xdr:colOff>
          <xdr:row>39</xdr:row>
          <xdr:rowOff>0</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600-00001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37</xdr:row>
          <xdr:rowOff>203200</xdr:rowOff>
        </xdr:from>
        <xdr:to>
          <xdr:col>54</xdr:col>
          <xdr:colOff>152400</xdr:colOff>
          <xdr:row>39</xdr:row>
          <xdr:rowOff>12700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600-00001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37</xdr:row>
          <xdr:rowOff>203200</xdr:rowOff>
        </xdr:from>
        <xdr:to>
          <xdr:col>59</xdr:col>
          <xdr:colOff>88900</xdr:colOff>
          <xdr:row>39</xdr:row>
          <xdr:rowOff>12700</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600-00001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38</xdr:row>
          <xdr:rowOff>215900</xdr:rowOff>
        </xdr:from>
        <xdr:to>
          <xdr:col>37</xdr:col>
          <xdr:colOff>152400</xdr:colOff>
          <xdr:row>40</xdr:row>
          <xdr:rowOff>12700</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600-00001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38</xdr:row>
          <xdr:rowOff>203200</xdr:rowOff>
        </xdr:from>
        <xdr:to>
          <xdr:col>46</xdr:col>
          <xdr:colOff>114300</xdr:colOff>
          <xdr:row>40</xdr:row>
          <xdr:rowOff>12700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600-00001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38</xdr:row>
          <xdr:rowOff>203200</xdr:rowOff>
        </xdr:from>
        <xdr:to>
          <xdr:col>50</xdr:col>
          <xdr:colOff>114300</xdr:colOff>
          <xdr:row>40</xdr:row>
          <xdr:rowOff>0</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600-00001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38</xdr:row>
          <xdr:rowOff>203200</xdr:rowOff>
        </xdr:from>
        <xdr:to>
          <xdr:col>54</xdr:col>
          <xdr:colOff>152400</xdr:colOff>
          <xdr:row>40</xdr:row>
          <xdr:rowOff>12700</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600-00001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38</xdr:row>
          <xdr:rowOff>203200</xdr:rowOff>
        </xdr:from>
        <xdr:to>
          <xdr:col>59</xdr:col>
          <xdr:colOff>88900</xdr:colOff>
          <xdr:row>40</xdr:row>
          <xdr:rowOff>12700</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600-00001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39</xdr:row>
          <xdr:rowOff>215900</xdr:rowOff>
        </xdr:from>
        <xdr:to>
          <xdr:col>37</xdr:col>
          <xdr:colOff>152400</xdr:colOff>
          <xdr:row>41</xdr:row>
          <xdr:rowOff>12700</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600-00001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39</xdr:row>
          <xdr:rowOff>203200</xdr:rowOff>
        </xdr:from>
        <xdr:to>
          <xdr:col>46</xdr:col>
          <xdr:colOff>114300</xdr:colOff>
          <xdr:row>41</xdr:row>
          <xdr:rowOff>12700</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600-00001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39</xdr:row>
          <xdr:rowOff>203200</xdr:rowOff>
        </xdr:from>
        <xdr:to>
          <xdr:col>50</xdr:col>
          <xdr:colOff>114300</xdr:colOff>
          <xdr:row>41</xdr:row>
          <xdr:rowOff>0</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600-00001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39</xdr:row>
          <xdr:rowOff>203200</xdr:rowOff>
        </xdr:from>
        <xdr:to>
          <xdr:col>54</xdr:col>
          <xdr:colOff>152400</xdr:colOff>
          <xdr:row>41</xdr:row>
          <xdr:rowOff>12700</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600-00001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39</xdr:row>
          <xdr:rowOff>203200</xdr:rowOff>
        </xdr:from>
        <xdr:to>
          <xdr:col>59</xdr:col>
          <xdr:colOff>88900</xdr:colOff>
          <xdr:row>41</xdr:row>
          <xdr:rowOff>12700</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600-00001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40</xdr:row>
          <xdr:rowOff>215900</xdr:rowOff>
        </xdr:from>
        <xdr:to>
          <xdr:col>37</xdr:col>
          <xdr:colOff>152400</xdr:colOff>
          <xdr:row>42</xdr:row>
          <xdr:rowOff>12700</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600-00001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40</xdr:row>
          <xdr:rowOff>203200</xdr:rowOff>
        </xdr:from>
        <xdr:to>
          <xdr:col>46</xdr:col>
          <xdr:colOff>114300</xdr:colOff>
          <xdr:row>42</xdr:row>
          <xdr:rowOff>12700</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600-00002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40</xdr:row>
          <xdr:rowOff>203200</xdr:rowOff>
        </xdr:from>
        <xdr:to>
          <xdr:col>50</xdr:col>
          <xdr:colOff>114300</xdr:colOff>
          <xdr:row>42</xdr:row>
          <xdr:rowOff>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600-00002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40</xdr:row>
          <xdr:rowOff>203200</xdr:rowOff>
        </xdr:from>
        <xdr:to>
          <xdr:col>54</xdr:col>
          <xdr:colOff>152400</xdr:colOff>
          <xdr:row>42</xdr:row>
          <xdr:rowOff>12700</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600-00002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40</xdr:row>
          <xdr:rowOff>203200</xdr:rowOff>
        </xdr:from>
        <xdr:to>
          <xdr:col>59</xdr:col>
          <xdr:colOff>88900</xdr:colOff>
          <xdr:row>42</xdr:row>
          <xdr:rowOff>12700</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600-00002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41</xdr:row>
          <xdr:rowOff>215900</xdr:rowOff>
        </xdr:from>
        <xdr:to>
          <xdr:col>37</xdr:col>
          <xdr:colOff>152400</xdr:colOff>
          <xdr:row>43</xdr:row>
          <xdr:rowOff>12700</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600-00002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41</xdr:row>
          <xdr:rowOff>203200</xdr:rowOff>
        </xdr:from>
        <xdr:to>
          <xdr:col>46</xdr:col>
          <xdr:colOff>114300</xdr:colOff>
          <xdr:row>43</xdr:row>
          <xdr:rowOff>12700</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600-00002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41</xdr:row>
          <xdr:rowOff>203200</xdr:rowOff>
        </xdr:from>
        <xdr:to>
          <xdr:col>50</xdr:col>
          <xdr:colOff>114300</xdr:colOff>
          <xdr:row>43</xdr:row>
          <xdr:rowOff>0</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600-00002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41</xdr:row>
          <xdr:rowOff>203200</xdr:rowOff>
        </xdr:from>
        <xdr:to>
          <xdr:col>54</xdr:col>
          <xdr:colOff>152400</xdr:colOff>
          <xdr:row>43</xdr:row>
          <xdr:rowOff>12700</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600-00002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41</xdr:row>
          <xdr:rowOff>203200</xdr:rowOff>
        </xdr:from>
        <xdr:to>
          <xdr:col>59</xdr:col>
          <xdr:colOff>88900</xdr:colOff>
          <xdr:row>43</xdr:row>
          <xdr:rowOff>12700</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600-00002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42</xdr:row>
          <xdr:rowOff>215900</xdr:rowOff>
        </xdr:from>
        <xdr:to>
          <xdr:col>37</xdr:col>
          <xdr:colOff>152400</xdr:colOff>
          <xdr:row>44</xdr:row>
          <xdr:rowOff>12700</xdr:rowOff>
        </xdr:to>
        <xdr:sp macro="" textlink="">
          <xdr:nvSpPr>
            <xdr:cNvPr id="4393" name="Check Box 297" hidden="1">
              <a:extLst>
                <a:ext uri="{63B3BB69-23CF-44E3-9099-C40C66FF867C}">
                  <a14:compatExt spid="_x0000_s4393"/>
                </a:ext>
                <a:ext uri="{FF2B5EF4-FFF2-40B4-BE49-F238E27FC236}">
                  <a16:creationId xmlns:a16="http://schemas.microsoft.com/office/drawing/2014/main" id="{00000000-0008-0000-0600-00002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42</xdr:row>
          <xdr:rowOff>203200</xdr:rowOff>
        </xdr:from>
        <xdr:to>
          <xdr:col>46</xdr:col>
          <xdr:colOff>114300</xdr:colOff>
          <xdr:row>44</xdr:row>
          <xdr:rowOff>12700</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600-00002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42</xdr:row>
          <xdr:rowOff>203200</xdr:rowOff>
        </xdr:from>
        <xdr:to>
          <xdr:col>50</xdr:col>
          <xdr:colOff>114300</xdr:colOff>
          <xdr:row>44</xdr:row>
          <xdr:rowOff>0</xdr:rowOff>
        </xdr:to>
        <xdr:sp macro="" textlink="">
          <xdr:nvSpPr>
            <xdr:cNvPr id="4395" name="Check Box 299" hidden="1">
              <a:extLst>
                <a:ext uri="{63B3BB69-23CF-44E3-9099-C40C66FF867C}">
                  <a14:compatExt spid="_x0000_s4395"/>
                </a:ext>
                <a:ext uri="{FF2B5EF4-FFF2-40B4-BE49-F238E27FC236}">
                  <a16:creationId xmlns:a16="http://schemas.microsoft.com/office/drawing/2014/main" id="{00000000-0008-0000-0600-00002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42</xdr:row>
          <xdr:rowOff>203200</xdr:rowOff>
        </xdr:from>
        <xdr:to>
          <xdr:col>54</xdr:col>
          <xdr:colOff>152400</xdr:colOff>
          <xdr:row>44</xdr:row>
          <xdr:rowOff>12700</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600-00002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42</xdr:row>
          <xdr:rowOff>203200</xdr:rowOff>
        </xdr:from>
        <xdr:to>
          <xdr:col>59</xdr:col>
          <xdr:colOff>88900</xdr:colOff>
          <xdr:row>44</xdr:row>
          <xdr:rowOff>12700</xdr:rowOff>
        </xdr:to>
        <xdr:sp macro="" textlink="">
          <xdr:nvSpPr>
            <xdr:cNvPr id="4397" name="Check Box 301" hidden="1">
              <a:extLst>
                <a:ext uri="{63B3BB69-23CF-44E3-9099-C40C66FF867C}">
                  <a14:compatExt spid="_x0000_s4397"/>
                </a:ext>
                <a:ext uri="{FF2B5EF4-FFF2-40B4-BE49-F238E27FC236}">
                  <a16:creationId xmlns:a16="http://schemas.microsoft.com/office/drawing/2014/main" id="{00000000-0008-0000-0600-00002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43</xdr:row>
          <xdr:rowOff>215900</xdr:rowOff>
        </xdr:from>
        <xdr:to>
          <xdr:col>37</xdr:col>
          <xdr:colOff>152400</xdr:colOff>
          <xdr:row>45</xdr:row>
          <xdr:rowOff>12700</xdr:rowOff>
        </xdr:to>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600-00002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43</xdr:row>
          <xdr:rowOff>203200</xdr:rowOff>
        </xdr:from>
        <xdr:to>
          <xdr:col>46</xdr:col>
          <xdr:colOff>114300</xdr:colOff>
          <xdr:row>45</xdr:row>
          <xdr:rowOff>12700</xdr:rowOff>
        </xdr:to>
        <xdr:sp macro="" textlink="">
          <xdr:nvSpPr>
            <xdr:cNvPr id="4399" name="Check Box 303" hidden="1">
              <a:extLst>
                <a:ext uri="{63B3BB69-23CF-44E3-9099-C40C66FF867C}">
                  <a14:compatExt spid="_x0000_s4399"/>
                </a:ext>
                <a:ext uri="{FF2B5EF4-FFF2-40B4-BE49-F238E27FC236}">
                  <a16:creationId xmlns:a16="http://schemas.microsoft.com/office/drawing/2014/main" id="{00000000-0008-0000-0600-00002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43</xdr:row>
          <xdr:rowOff>203200</xdr:rowOff>
        </xdr:from>
        <xdr:to>
          <xdr:col>50</xdr:col>
          <xdr:colOff>114300</xdr:colOff>
          <xdr:row>45</xdr:row>
          <xdr:rowOff>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600-00003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43</xdr:row>
          <xdr:rowOff>203200</xdr:rowOff>
        </xdr:from>
        <xdr:to>
          <xdr:col>54</xdr:col>
          <xdr:colOff>152400</xdr:colOff>
          <xdr:row>45</xdr:row>
          <xdr:rowOff>12700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600-00003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43</xdr:row>
          <xdr:rowOff>203200</xdr:rowOff>
        </xdr:from>
        <xdr:to>
          <xdr:col>59</xdr:col>
          <xdr:colOff>88900</xdr:colOff>
          <xdr:row>45</xdr:row>
          <xdr:rowOff>12700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600-00003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44</xdr:row>
          <xdr:rowOff>215900</xdr:rowOff>
        </xdr:from>
        <xdr:to>
          <xdr:col>37</xdr:col>
          <xdr:colOff>152400</xdr:colOff>
          <xdr:row>46</xdr:row>
          <xdr:rowOff>12700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600-00003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44</xdr:row>
          <xdr:rowOff>203200</xdr:rowOff>
        </xdr:from>
        <xdr:to>
          <xdr:col>46</xdr:col>
          <xdr:colOff>114300</xdr:colOff>
          <xdr:row>46</xdr:row>
          <xdr:rowOff>12700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600-00003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44</xdr:row>
          <xdr:rowOff>203200</xdr:rowOff>
        </xdr:from>
        <xdr:to>
          <xdr:col>50</xdr:col>
          <xdr:colOff>114300</xdr:colOff>
          <xdr:row>46</xdr:row>
          <xdr:rowOff>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600-00003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44</xdr:row>
          <xdr:rowOff>203200</xdr:rowOff>
        </xdr:from>
        <xdr:to>
          <xdr:col>54</xdr:col>
          <xdr:colOff>152400</xdr:colOff>
          <xdr:row>46</xdr:row>
          <xdr:rowOff>12700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600-00003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44</xdr:row>
          <xdr:rowOff>203200</xdr:rowOff>
        </xdr:from>
        <xdr:to>
          <xdr:col>59</xdr:col>
          <xdr:colOff>88900</xdr:colOff>
          <xdr:row>46</xdr:row>
          <xdr:rowOff>12700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600-00003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45</xdr:row>
          <xdr:rowOff>215900</xdr:rowOff>
        </xdr:from>
        <xdr:to>
          <xdr:col>37</xdr:col>
          <xdr:colOff>152400</xdr:colOff>
          <xdr:row>47</xdr:row>
          <xdr:rowOff>12700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600-00003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45</xdr:row>
          <xdr:rowOff>203200</xdr:rowOff>
        </xdr:from>
        <xdr:to>
          <xdr:col>46</xdr:col>
          <xdr:colOff>114300</xdr:colOff>
          <xdr:row>47</xdr:row>
          <xdr:rowOff>12700</xdr:rowOff>
        </xdr:to>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600-00003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45</xdr:row>
          <xdr:rowOff>203200</xdr:rowOff>
        </xdr:from>
        <xdr:to>
          <xdr:col>50</xdr:col>
          <xdr:colOff>114300</xdr:colOff>
          <xdr:row>47</xdr:row>
          <xdr:rowOff>0</xdr:rowOff>
        </xdr:to>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600-00003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45</xdr:row>
          <xdr:rowOff>203200</xdr:rowOff>
        </xdr:from>
        <xdr:to>
          <xdr:col>54</xdr:col>
          <xdr:colOff>152400</xdr:colOff>
          <xdr:row>47</xdr:row>
          <xdr:rowOff>12700</xdr:rowOff>
        </xdr:to>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600-00003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45</xdr:row>
          <xdr:rowOff>203200</xdr:rowOff>
        </xdr:from>
        <xdr:to>
          <xdr:col>59</xdr:col>
          <xdr:colOff>88900</xdr:colOff>
          <xdr:row>47</xdr:row>
          <xdr:rowOff>12700</xdr:rowOff>
        </xdr:to>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600-00003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46</xdr:row>
          <xdr:rowOff>215900</xdr:rowOff>
        </xdr:from>
        <xdr:to>
          <xdr:col>37</xdr:col>
          <xdr:colOff>152400</xdr:colOff>
          <xdr:row>48</xdr:row>
          <xdr:rowOff>12700</xdr:rowOff>
        </xdr:to>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600-00003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46</xdr:row>
          <xdr:rowOff>203200</xdr:rowOff>
        </xdr:from>
        <xdr:to>
          <xdr:col>46</xdr:col>
          <xdr:colOff>114300</xdr:colOff>
          <xdr:row>48</xdr:row>
          <xdr:rowOff>12700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600-00003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46</xdr:row>
          <xdr:rowOff>203200</xdr:rowOff>
        </xdr:from>
        <xdr:to>
          <xdr:col>50</xdr:col>
          <xdr:colOff>114300</xdr:colOff>
          <xdr:row>48</xdr:row>
          <xdr:rowOff>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600-00003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46</xdr:row>
          <xdr:rowOff>203200</xdr:rowOff>
        </xdr:from>
        <xdr:to>
          <xdr:col>54</xdr:col>
          <xdr:colOff>152400</xdr:colOff>
          <xdr:row>48</xdr:row>
          <xdr:rowOff>12700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600-00004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46</xdr:row>
          <xdr:rowOff>203200</xdr:rowOff>
        </xdr:from>
        <xdr:to>
          <xdr:col>59</xdr:col>
          <xdr:colOff>88900</xdr:colOff>
          <xdr:row>48</xdr:row>
          <xdr:rowOff>12700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600-00004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47</xdr:row>
          <xdr:rowOff>215900</xdr:rowOff>
        </xdr:from>
        <xdr:to>
          <xdr:col>37</xdr:col>
          <xdr:colOff>152400</xdr:colOff>
          <xdr:row>49</xdr:row>
          <xdr:rowOff>12700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600-00004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47</xdr:row>
          <xdr:rowOff>203200</xdr:rowOff>
        </xdr:from>
        <xdr:to>
          <xdr:col>46</xdr:col>
          <xdr:colOff>114300</xdr:colOff>
          <xdr:row>49</xdr:row>
          <xdr:rowOff>12700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600-00004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47</xdr:row>
          <xdr:rowOff>203200</xdr:rowOff>
        </xdr:from>
        <xdr:to>
          <xdr:col>50</xdr:col>
          <xdr:colOff>114300</xdr:colOff>
          <xdr:row>49</xdr:row>
          <xdr:rowOff>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600-00004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47</xdr:row>
          <xdr:rowOff>203200</xdr:rowOff>
        </xdr:from>
        <xdr:to>
          <xdr:col>54</xdr:col>
          <xdr:colOff>152400</xdr:colOff>
          <xdr:row>49</xdr:row>
          <xdr:rowOff>12700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600-00004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47</xdr:row>
          <xdr:rowOff>203200</xdr:rowOff>
        </xdr:from>
        <xdr:to>
          <xdr:col>59</xdr:col>
          <xdr:colOff>88900</xdr:colOff>
          <xdr:row>49</xdr:row>
          <xdr:rowOff>12700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600-00004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48</xdr:row>
          <xdr:rowOff>215900</xdr:rowOff>
        </xdr:from>
        <xdr:to>
          <xdr:col>37</xdr:col>
          <xdr:colOff>152400</xdr:colOff>
          <xdr:row>50</xdr:row>
          <xdr:rowOff>12700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600-00004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48</xdr:row>
          <xdr:rowOff>203200</xdr:rowOff>
        </xdr:from>
        <xdr:to>
          <xdr:col>46</xdr:col>
          <xdr:colOff>114300</xdr:colOff>
          <xdr:row>50</xdr:row>
          <xdr:rowOff>12700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600-00004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48</xdr:row>
          <xdr:rowOff>203200</xdr:rowOff>
        </xdr:from>
        <xdr:to>
          <xdr:col>50</xdr:col>
          <xdr:colOff>114300</xdr:colOff>
          <xdr:row>50</xdr:row>
          <xdr:rowOff>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600-00004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48</xdr:row>
          <xdr:rowOff>203200</xdr:rowOff>
        </xdr:from>
        <xdr:to>
          <xdr:col>54</xdr:col>
          <xdr:colOff>152400</xdr:colOff>
          <xdr:row>50</xdr:row>
          <xdr:rowOff>12700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600-00004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48</xdr:row>
          <xdr:rowOff>203200</xdr:rowOff>
        </xdr:from>
        <xdr:to>
          <xdr:col>59</xdr:col>
          <xdr:colOff>88900</xdr:colOff>
          <xdr:row>50</xdr:row>
          <xdr:rowOff>12700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600-00004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49</xdr:row>
          <xdr:rowOff>215900</xdr:rowOff>
        </xdr:from>
        <xdr:to>
          <xdr:col>37</xdr:col>
          <xdr:colOff>152400</xdr:colOff>
          <xdr:row>51</xdr:row>
          <xdr:rowOff>12700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600-00004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49</xdr:row>
          <xdr:rowOff>203200</xdr:rowOff>
        </xdr:from>
        <xdr:to>
          <xdr:col>46</xdr:col>
          <xdr:colOff>114300</xdr:colOff>
          <xdr:row>51</xdr:row>
          <xdr:rowOff>12700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600-00004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49</xdr:row>
          <xdr:rowOff>203200</xdr:rowOff>
        </xdr:from>
        <xdr:to>
          <xdr:col>50</xdr:col>
          <xdr:colOff>114300</xdr:colOff>
          <xdr:row>51</xdr:row>
          <xdr:rowOff>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600-00004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49</xdr:row>
          <xdr:rowOff>203200</xdr:rowOff>
        </xdr:from>
        <xdr:to>
          <xdr:col>54</xdr:col>
          <xdr:colOff>152400</xdr:colOff>
          <xdr:row>51</xdr:row>
          <xdr:rowOff>12700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600-00004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49</xdr:row>
          <xdr:rowOff>203200</xdr:rowOff>
        </xdr:from>
        <xdr:to>
          <xdr:col>59</xdr:col>
          <xdr:colOff>88900</xdr:colOff>
          <xdr:row>51</xdr:row>
          <xdr:rowOff>12700</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600-00005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50</xdr:row>
          <xdr:rowOff>215900</xdr:rowOff>
        </xdr:from>
        <xdr:to>
          <xdr:col>37</xdr:col>
          <xdr:colOff>152400</xdr:colOff>
          <xdr:row>52</xdr:row>
          <xdr:rowOff>12700</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600-00005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50</xdr:row>
          <xdr:rowOff>203200</xdr:rowOff>
        </xdr:from>
        <xdr:to>
          <xdr:col>46</xdr:col>
          <xdr:colOff>114300</xdr:colOff>
          <xdr:row>52</xdr:row>
          <xdr:rowOff>12700</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600-00005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50</xdr:row>
          <xdr:rowOff>203200</xdr:rowOff>
        </xdr:from>
        <xdr:to>
          <xdr:col>50</xdr:col>
          <xdr:colOff>114300</xdr:colOff>
          <xdr:row>52</xdr:row>
          <xdr:rowOff>0</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600-00005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50</xdr:row>
          <xdr:rowOff>203200</xdr:rowOff>
        </xdr:from>
        <xdr:to>
          <xdr:col>54</xdr:col>
          <xdr:colOff>152400</xdr:colOff>
          <xdr:row>52</xdr:row>
          <xdr:rowOff>12700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600-00005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50</xdr:row>
          <xdr:rowOff>203200</xdr:rowOff>
        </xdr:from>
        <xdr:to>
          <xdr:col>59</xdr:col>
          <xdr:colOff>88900</xdr:colOff>
          <xdr:row>52</xdr:row>
          <xdr:rowOff>12700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600-00005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51</xdr:row>
          <xdr:rowOff>215900</xdr:rowOff>
        </xdr:from>
        <xdr:to>
          <xdr:col>37</xdr:col>
          <xdr:colOff>152400</xdr:colOff>
          <xdr:row>53</xdr:row>
          <xdr:rowOff>12700</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600-00005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51</xdr:row>
          <xdr:rowOff>203200</xdr:rowOff>
        </xdr:from>
        <xdr:to>
          <xdr:col>46</xdr:col>
          <xdr:colOff>114300</xdr:colOff>
          <xdr:row>53</xdr:row>
          <xdr:rowOff>12700</xdr:rowOff>
        </xdr:to>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600-00005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51</xdr:row>
          <xdr:rowOff>203200</xdr:rowOff>
        </xdr:from>
        <xdr:to>
          <xdr:col>50</xdr:col>
          <xdr:colOff>114300</xdr:colOff>
          <xdr:row>53</xdr:row>
          <xdr:rowOff>0</xdr:rowOff>
        </xdr:to>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600-00005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51</xdr:row>
          <xdr:rowOff>203200</xdr:rowOff>
        </xdr:from>
        <xdr:to>
          <xdr:col>54</xdr:col>
          <xdr:colOff>152400</xdr:colOff>
          <xdr:row>53</xdr:row>
          <xdr:rowOff>12700</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600-00005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51</xdr:row>
          <xdr:rowOff>203200</xdr:rowOff>
        </xdr:from>
        <xdr:to>
          <xdr:col>59</xdr:col>
          <xdr:colOff>88900</xdr:colOff>
          <xdr:row>53</xdr:row>
          <xdr:rowOff>12700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600-00005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52</xdr:row>
          <xdr:rowOff>215900</xdr:rowOff>
        </xdr:from>
        <xdr:to>
          <xdr:col>37</xdr:col>
          <xdr:colOff>152400</xdr:colOff>
          <xdr:row>54</xdr:row>
          <xdr:rowOff>12700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600-00005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52</xdr:row>
          <xdr:rowOff>203200</xdr:rowOff>
        </xdr:from>
        <xdr:to>
          <xdr:col>46</xdr:col>
          <xdr:colOff>114300</xdr:colOff>
          <xdr:row>54</xdr:row>
          <xdr:rowOff>12700</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600-00005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52</xdr:row>
          <xdr:rowOff>203200</xdr:rowOff>
        </xdr:from>
        <xdr:to>
          <xdr:col>50</xdr:col>
          <xdr:colOff>114300</xdr:colOff>
          <xdr:row>54</xdr:row>
          <xdr:rowOff>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600-00005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52</xdr:row>
          <xdr:rowOff>203200</xdr:rowOff>
        </xdr:from>
        <xdr:to>
          <xdr:col>54</xdr:col>
          <xdr:colOff>152400</xdr:colOff>
          <xdr:row>54</xdr:row>
          <xdr:rowOff>12700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600-00005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52</xdr:row>
          <xdr:rowOff>203200</xdr:rowOff>
        </xdr:from>
        <xdr:to>
          <xdr:col>59</xdr:col>
          <xdr:colOff>88900</xdr:colOff>
          <xdr:row>54</xdr:row>
          <xdr:rowOff>12700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600-00005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53</xdr:row>
          <xdr:rowOff>215900</xdr:rowOff>
        </xdr:from>
        <xdr:to>
          <xdr:col>37</xdr:col>
          <xdr:colOff>152400</xdr:colOff>
          <xdr:row>55</xdr:row>
          <xdr:rowOff>12700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600-00006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53</xdr:row>
          <xdr:rowOff>203200</xdr:rowOff>
        </xdr:from>
        <xdr:to>
          <xdr:col>46</xdr:col>
          <xdr:colOff>114300</xdr:colOff>
          <xdr:row>55</xdr:row>
          <xdr:rowOff>12700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600-00006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53</xdr:row>
          <xdr:rowOff>203200</xdr:rowOff>
        </xdr:from>
        <xdr:to>
          <xdr:col>50</xdr:col>
          <xdr:colOff>114300</xdr:colOff>
          <xdr:row>55</xdr:row>
          <xdr:rowOff>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600-00006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53</xdr:row>
          <xdr:rowOff>203200</xdr:rowOff>
        </xdr:from>
        <xdr:to>
          <xdr:col>54</xdr:col>
          <xdr:colOff>152400</xdr:colOff>
          <xdr:row>55</xdr:row>
          <xdr:rowOff>12700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600-00006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53</xdr:row>
          <xdr:rowOff>203200</xdr:rowOff>
        </xdr:from>
        <xdr:to>
          <xdr:col>59</xdr:col>
          <xdr:colOff>88900</xdr:colOff>
          <xdr:row>55</xdr:row>
          <xdr:rowOff>12700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600-00006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54</xdr:row>
          <xdr:rowOff>215900</xdr:rowOff>
        </xdr:from>
        <xdr:to>
          <xdr:col>37</xdr:col>
          <xdr:colOff>152400</xdr:colOff>
          <xdr:row>56</xdr:row>
          <xdr:rowOff>12700</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600-00006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54</xdr:row>
          <xdr:rowOff>203200</xdr:rowOff>
        </xdr:from>
        <xdr:to>
          <xdr:col>46</xdr:col>
          <xdr:colOff>114300</xdr:colOff>
          <xdr:row>56</xdr:row>
          <xdr:rowOff>12700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600-00006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54</xdr:row>
          <xdr:rowOff>203200</xdr:rowOff>
        </xdr:from>
        <xdr:to>
          <xdr:col>50</xdr:col>
          <xdr:colOff>114300</xdr:colOff>
          <xdr:row>56</xdr:row>
          <xdr:rowOff>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600-00006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54</xdr:row>
          <xdr:rowOff>203200</xdr:rowOff>
        </xdr:from>
        <xdr:to>
          <xdr:col>54</xdr:col>
          <xdr:colOff>152400</xdr:colOff>
          <xdr:row>56</xdr:row>
          <xdr:rowOff>12700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600-00006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54</xdr:row>
          <xdr:rowOff>203200</xdr:rowOff>
        </xdr:from>
        <xdr:to>
          <xdr:col>59</xdr:col>
          <xdr:colOff>88900</xdr:colOff>
          <xdr:row>56</xdr:row>
          <xdr:rowOff>12700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600-00006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55</xdr:row>
          <xdr:rowOff>215900</xdr:rowOff>
        </xdr:from>
        <xdr:to>
          <xdr:col>37</xdr:col>
          <xdr:colOff>152400</xdr:colOff>
          <xdr:row>57</xdr:row>
          <xdr:rowOff>12700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600-00006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55</xdr:row>
          <xdr:rowOff>203200</xdr:rowOff>
        </xdr:from>
        <xdr:to>
          <xdr:col>46</xdr:col>
          <xdr:colOff>114300</xdr:colOff>
          <xdr:row>57</xdr:row>
          <xdr:rowOff>12700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600-00006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55</xdr:row>
          <xdr:rowOff>203200</xdr:rowOff>
        </xdr:from>
        <xdr:to>
          <xdr:col>50</xdr:col>
          <xdr:colOff>114300</xdr:colOff>
          <xdr:row>57</xdr:row>
          <xdr:rowOff>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600-00006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55</xdr:row>
          <xdr:rowOff>203200</xdr:rowOff>
        </xdr:from>
        <xdr:to>
          <xdr:col>54</xdr:col>
          <xdr:colOff>152400</xdr:colOff>
          <xdr:row>57</xdr:row>
          <xdr:rowOff>12700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600-00006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55</xdr:row>
          <xdr:rowOff>203200</xdr:rowOff>
        </xdr:from>
        <xdr:to>
          <xdr:col>59</xdr:col>
          <xdr:colOff>88900</xdr:colOff>
          <xdr:row>57</xdr:row>
          <xdr:rowOff>12700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600-00006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139700</xdr:colOff>
          <xdr:row>18</xdr:row>
          <xdr:rowOff>215900</xdr:rowOff>
        </xdr:from>
        <xdr:to>
          <xdr:col>37</xdr:col>
          <xdr:colOff>152400</xdr:colOff>
          <xdr:row>20</xdr:row>
          <xdr:rowOff>38100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600-00008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88900</xdr:colOff>
          <xdr:row>18</xdr:row>
          <xdr:rowOff>203200</xdr:rowOff>
        </xdr:from>
        <xdr:to>
          <xdr:col>46</xdr:col>
          <xdr:colOff>114300</xdr:colOff>
          <xdr:row>20</xdr:row>
          <xdr:rowOff>38100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600-00008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101600</xdr:colOff>
          <xdr:row>18</xdr:row>
          <xdr:rowOff>203200</xdr:rowOff>
        </xdr:from>
        <xdr:to>
          <xdr:col>50</xdr:col>
          <xdr:colOff>114300</xdr:colOff>
          <xdr:row>20</xdr:row>
          <xdr:rowOff>38100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600-00008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18</xdr:row>
          <xdr:rowOff>203200</xdr:rowOff>
        </xdr:from>
        <xdr:to>
          <xdr:col>54</xdr:col>
          <xdr:colOff>152400</xdr:colOff>
          <xdr:row>20</xdr:row>
          <xdr:rowOff>38100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600-00009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18</xdr:row>
          <xdr:rowOff>203200</xdr:rowOff>
        </xdr:from>
        <xdr:to>
          <xdr:col>59</xdr:col>
          <xdr:colOff>88900</xdr:colOff>
          <xdr:row>20</xdr:row>
          <xdr:rowOff>38100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600-00009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6</xdr:col>
      <xdr:colOff>64569</xdr:colOff>
      <xdr:row>18</xdr:row>
      <xdr:rowOff>10139</xdr:rowOff>
    </xdr:from>
    <xdr:to>
      <xdr:col>10</xdr:col>
      <xdr:colOff>112061</xdr:colOff>
      <xdr:row>19</xdr:row>
      <xdr:rowOff>169689</xdr:rowOff>
    </xdr:to>
    <xdr:sp macro="" textlink="">
      <xdr:nvSpPr>
        <xdr:cNvPr id="405" name="Flèche : bas 404">
          <a:extLst>
            <a:ext uri="{FF2B5EF4-FFF2-40B4-BE49-F238E27FC236}">
              <a16:creationId xmlns:a16="http://schemas.microsoft.com/office/drawing/2014/main" id="{00000000-0008-0000-0600-000095010000}"/>
            </a:ext>
          </a:extLst>
        </xdr:cNvPr>
        <xdr:cNvSpPr/>
      </xdr:nvSpPr>
      <xdr:spPr>
        <a:xfrm rot="16200000">
          <a:off x="1435422" y="3674463"/>
          <a:ext cx="353785" cy="794550"/>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5</xdr:col>
      <xdr:colOff>7473</xdr:colOff>
      <xdr:row>15</xdr:row>
      <xdr:rowOff>141944</xdr:rowOff>
    </xdr:from>
    <xdr:to>
      <xdr:col>6</xdr:col>
      <xdr:colOff>97120</xdr:colOff>
      <xdr:row>17</xdr:row>
      <xdr:rowOff>29885</xdr:rowOff>
    </xdr:to>
    <xdr:pic>
      <xdr:nvPicPr>
        <xdr:cNvPr id="9" name="Graphique 8" descr="Imprimante">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1179" y="2861238"/>
          <a:ext cx="276412" cy="2764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64</xdr:col>
          <xdr:colOff>76200</xdr:colOff>
          <xdr:row>21</xdr:row>
          <xdr:rowOff>203200</xdr:rowOff>
        </xdr:from>
        <xdr:to>
          <xdr:col>65</xdr:col>
          <xdr:colOff>88900</xdr:colOff>
          <xdr:row>23</xdr:row>
          <xdr:rowOff>12700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600-00009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22</xdr:row>
          <xdr:rowOff>203200</xdr:rowOff>
        </xdr:from>
        <xdr:to>
          <xdr:col>65</xdr:col>
          <xdr:colOff>88900</xdr:colOff>
          <xdr:row>24</xdr:row>
          <xdr:rowOff>12700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600-00009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23</xdr:row>
          <xdr:rowOff>203200</xdr:rowOff>
        </xdr:from>
        <xdr:to>
          <xdr:col>65</xdr:col>
          <xdr:colOff>88900</xdr:colOff>
          <xdr:row>25</xdr:row>
          <xdr:rowOff>12700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600-00009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24</xdr:row>
          <xdr:rowOff>203200</xdr:rowOff>
        </xdr:from>
        <xdr:to>
          <xdr:col>65</xdr:col>
          <xdr:colOff>88900</xdr:colOff>
          <xdr:row>26</xdr:row>
          <xdr:rowOff>12700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600-00009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25</xdr:row>
          <xdr:rowOff>203200</xdr:rowOff>
        </xdr:from>
        <xdr:to>
          <xdr:col>65</xdr:col>
          <xdr:colOff>88900</xdr:colOff>
          <xdr:row>27</xdr:row>
          <xdr:rowOff>12700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600-00009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26</xdr:row>
          <xdr:rowOff>203200</xdr:rowOff>
        </xdr:from>
        <xdr:to>
          <xdr:col>65</xdr:col>
          <xdr:colOff>88900</xdr:colOff>
          <xdr:row>28</xdr:row>
          <xdr:rowOff>12700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600-00009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27</xdr:row>
          <xdr:rowOff>203200</xdr:rowOff>
        </xdr:from>
        <xdr:to>
          <xdr:col>65</xdr:col>
          <xdr:colOff>88900</xdr:colOff>
          <xdr:row>29</xdr:row>
          <xdr:rowOff>12700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600-00009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28</xdr:row>
          <xdr:rowOff>203200</xdr:rowOff>
        </xdr:from>
        <xdr:to>
          <xdr:col>65</xdr:col>
          <xdr:colOff>88900</xdr:colOff>
          <xdr:row>30</xdr:row>
          <xdr:rowOff>12700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600-00009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29</xdr:row>
          <xdr:rowOff>203200</xdr:rowOff>
        </xdr:from>
        <xdr:to>
          <xdr:col>65</xdr:col>
          <xdr:colOff>88900</xdr:colOff>
          <xdr:row>31</xdr:row>
          <xdr:rowOff>12700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600-00009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30</xdr:row>
          <xdr:rowOff>203200</xdr:rowOff>
        </xdr:from>
        <xdr:to>
          <xdr:col>65</xdr:col>
          <xdr:colOff>88900</xdr:colOff>
          <xdr:row>32</xdr:row>
          <xdr:rowOff>12700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600-00009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31</xdr:row>
          <xdr:rowOff>203200</xdr:rowOff>
        </xdr:from>
        <xdr:to>
          <xdr:col>65</xdr:col>
          <xdr:colOff>88900</xdr:colOff>
          <xdr:row>33</xdr:row>
          <xdr:rowOff>12700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600-00009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32</xdr:row>
          <xdr:rowOff>203200</xdr:rowOff>
        </xdr:from>
        <xdr:to>
          <xdr:col>65</xdr:col>
          <xdr:colOff>88900</xdr:colOff>
          <xdr:row>34</xdr:row>
          <xdr:rowOff>12700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600-00009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33</xdr:row>
          <xdr:rowOff>203200</xdr:rowOff>
        </xdr:from>
        <xdr:to>
          <xdr:col>65</xdr:col>
          <xdr:colOff>88900</xdr:colOff>
          <xdr:row>35</xdr:row>
          <xdr:rowOff>12700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600-00009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34</xdr:row>
          <xdr:rowOff>203200</xdr:rowOff>
        </xdr:from>
        <xdr:to>
          <xdr:col>65</xdr:col>
          <xdr:colOff>88900</xdr:colOff>
          <xdr:row>36</xdr:row>
          <xdr:rowOff>12700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600-00009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35</xdr:row>
          <xdr:rowOff>203200</xdr:rowOff>
        </xdr:from>
        <xdr:to>
          <xdr:col>65</xdr:col>
          <xdr:colOff>88900</xdr:colOff>
          <xdr:row>37</xdr:row>
          <xdr:rowOff>12700</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600-0000A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36</xdr:row>
          <xdr:rowOff>203200</xdr:rowOff>
        </xdr:from>
        <xdr:to>
          <xdr:col>65</xdr:col>
          <xdr:colOff>88900</xdr:colOff>
          <xdr:row>38</xdr:row>
          <xdr:rowOff>12700</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600-0000A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37</xdr:row>
          <xdr:rowOff>203200</xdr:rowOff>
        </xdr:from>
        <xdr:to>
          <xdr:col>65</xdr:col>
          <xdr:colOff>88900</xdr:colOff>
          <xdr:row>39</xdr:row>
          <xdr:rowOff>12700</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600-0000A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38</xdr:row>
          <xdr:rowOff>203200</xdr:rowOff>
        </xdr:from>
        <xdr:to>
          <xdr:col>65</xdr:col>
          <xdr:colOff>88900</xdr:colOff>
          <xdr:row>40</xdr:row>
          <xdr:rowOff>12700</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600-0000A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39</xdr:row>
          <xdr:rowOff>203200</xdr:rowOff>
        </xdr:from>
        <xdr:to>
          <xdr:col>65</xdr:col>
          <xdr:colOff>88900</xdr:colOff>
          <xdr:row>41</xdr:row>
          <xdr:rowOff>12700</xdr:rowOff>
        </xdr:to>
        <xdr:sp macro="" textlink="">
          <xdr:nvSpPr>
            <xdr:cNvPr id="4516" name="Check Box 420" hidden="1">
              <a:extLst>
                <a:ext uri="{63B3BB69-23CF-44E3-9099-C40C66FF867C}">
                  <a14:compatExt spid="_x0000_s4516"/>
                </a:ext>
                <a:ext uri="{FF2B5EF4-FFF2-40B4-BE49-F238E27FC236}">
                  <a16:creationId xmlns:a16="http://schemas.microsoft.com/office/drawing/2014/main" id="{00000000-0008-0000-0600-0000A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40</xdr:row>
          <xdr:rowOff>203200</xdr:rowOff>
        </xdr:from>
        <xdr:to>
          <xdr:col>65</xdr:col>
          <xdr:colOff>88900</xdr:colOff>
          <xdr:row>42</xdr:row>
          <xdr:rowOff>12700</xdr:rowOff>
        </xdr:to>
        <xdr:sp macro="" textlink="">
          <xdr:nvSpPr>
            <xdr:cNvPr id="4517" name="Check Box 421" hidden="1">
              <a:extLst>
                <a:ext uri="{63B3BB69-23CF-44E3-9099-C40C66FF867C}">
                  <a14:compatExt spid="_x0000_s4517"/>
                </a:ext>
                <a:ext uri="{FF2B5EF4-FFF2-40B4-BE49-F238E27FC236}">
                  <a16:creationId xmlns:a16="http://schemas.microsoft.com/office/drawing/2014/main" id="{00000000-0008-0000-0600-0000A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41</xdr:row>
          <xdr:rowOff>203200</xdr:rowOff>
        </xdr:from>
        <xdr:to>
          <xdr:col>65</xdr:col>
          <xdr:colOff>88900</xdr:colOff>
          <xdr:row>43</xdr:row>
          <xdr:rowOff>12700</xdr:rowOff>
        </xdr:to>
        <xdr:sp macro="" textlink="">
          <xdr:nvSpPr>
            <xdr:cNvPr id="4518" name="Check Box 422" hidden="1">
              <a:extLst>
                <a:ext uri="{63B3BB69-23CF-44E3-9099-C40C66FF867C}">
                  <a14:compatExt spid="_x0000_s4518"/>
                </a:ext>
                <a:ext uri="{FF2B5EF4-FFF2-40B4-BE49-F238E27FC236}">
                  <a16:creationId xmlns:a16="http://schemas.microsoft.com/office/drawing/2014/main" id="{00000000-0008-0000-0600-0000A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42</xdr:row>
          <xdr:rowOff>203200</xdr:rowOff>
        </xdr:from>
        <xdr:to>
          <xdr:col>65</xdr:col>
          <xdr:colOff>88900</xdr:colOff>
          <xdr:row>44</xdr:row>
          <xdr:rowOff>12700</xdr:rowOff>
        </xdr:to>
        <xdr:sp macro="" textlink="">
          <xdr:nvSpPr>
            <xdr:cNvPr id="4519" name="Check Box 423" hidden="1">
              <a:extLst>
                <a:ext uri="{63B3BB69-23CF-44E3-9099-C40C66FF867C}">
                  <a14:compatExt spid="_x0000_s4519"/>
                </a:ext>
                <a:ext uri="{FF2B5EF4-FFF2-40B4-BE49-F238E27FC236}">
                  <a16:creationId xmlns:a16="http://schemas.microsoft.com/office/drawing/2014/main" id="{00000000-0008-0000-0600-0000A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43</xdr:row>
          <xdr:rowOff>203200</xdr:rowOff>
        </xdr:from>
        <xdr:to>
          <xdr:col>65</xdr:col>
          <xdr:colOff>88900</xdr:colOff>
          <xdr:row>45</xdr:row>
          <xdr:rowOff>12700</xdr:rowOff>
        </xdr:to>
        <xdr:sp macro="" textlink="">
          <xdr:nvSpPr>
            <xdr:cNvPr id="4520" name="Check Box 424" hidden="1">
              <a:extLst>
                <a:ext uri="{63B3BB69-23CF-44E3-9099-C40C66FF867C}">
                  <a14:compatExt spid="_x0000_s4520"/>
                </a:ext>
                <a:ext uri="{FF2B5EF4-FFF2-40B4-BE49-F238E27FC236}">
                  <a16:creationId xmlns:a16="http://schemas.microsoft.com/office/drawing/2014/main" id="{00000000-0008-0000-0600-0000A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44</xdr:row>
          <xdr:rowOff>203200</xdr:rowOff>
        </xdr:from>
        <xdr:to>
          <xdr:col>65</xdr:col>
          <xdr:colOff>88900</xdr:colOff>
          <xdr:row>46</xdr:row>
          <xdr:rowOff>12700</xdr:rowOff>
        </xdr:to>
        <xdr:sp macro="" textlink="">
          <xdr:nvSpPr>
            <xdr:cNvPr id="4521" name="Check Box 425" hidden="1">
              <a:extLst>
                <a:ext uri="{63B3BB69-23CF-44E3-9099-C40C66FF867C}">
                  <a14:compatExt spid="_x0000_s4521"/>
                </a:ext>
                <a:ext uri="{FF2B5EF4-FFF2-40B4-BE49-F238E27FC236}">
                  <a16:creationId xmlns:a16="http://schemas.microsoft.com/office/drawing/2014/main" id="{00000000-0008-0000-0600-0000A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45</xdr:row>
          <xdr:rowOff>203200</xdr:rowOff>
        </xdr:from>
        <xdr:to>
          <xdr:col>65</xdr:col>
          <xdr:colOff>88900</xdr:colOff>
          <xdr:row>47</xdr:row>
          <xdr:rowOff>12700</xdr:rowOff>
        </xdr:to>
        <xdr:sp macro="" textlink="">
          <xdr:nvSpPr>
            <xdr:cNvPr id="4522" name="Check Box 426" hidden="1">
              <a:extLst>
                <a:ext uri="{63B3BB69-23CF-44E3-9099-C40C66FF867C}">
                  <a14:compatExt spid="_x0000_s4522"/>
                </a:ext>
                <a:ext uri="{FF2B5EF4-FFF2-40B4-BE49-F238E27FC236}">
                  <a16:creationId xmlns:a16="http://schemas.microsoft.com/office/drawing/2014/main" id="{00000000-0008-0000-0600-0000A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46</xdr:row>
          <xdr:rowOff>203200</xdr:rowOff>
        </xdr:from>
        <xdr:to>
          <xdr:col>65</xdr:col>
          <xdr:colOff>88900</xdr:colOff>
          <xdr:row>48</xdr:row>
          <xdr:rowOff>12700</xdr:rowOff>
        </xdr:to>
        <xdr:sp macro="" textlink="">
          <xdr:nvSpPr>
            <xdr:cNvPr id="4523" name="Check Box 427" hidden="1">
              <a:extLst>
                <a:ext uri="{63B3BB69-23CF-44E3-9099-C40C66FF867C}">
                  <a14:compatExt spid="_x0000_s4523"/>
                </a:ext>
                <a:ext uri="{FF2B5EF4-FFF2-40B4-BE49-F238E27FC236}">
                  <a16:creationId xmlns:a16="http://schemas.microsoft.com/office/drawing/2014/main" id="{00000000-0008-0000-0600-0000A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47</xdr:row>
          <xdr:rowOff>203200</xdr:rowOff>
        </xdr:from>
        <xdr:to>
          <xdr:col>65</xdr:col>
          <xdr:colOff>88900</xdr:colOff>
          <xdr:row>49</xdr:row>
          <xdr:rowOff>12700</xdr:rowOff>
        </xdr:to>
        <xdr:sp macro="" textlink="">
          <xdr:nvSpPr>
            <xdr:cNvPr id="4524" name="Check Box 428" hidden="1">
              <a:extLst>
                <a:ext uri="{63B3BB69-23CF-44E3-9099-C40C66FF867C}">
                  <a14:compatExt spid="_x0000_s4524"/>
                </a:ext>
                <a:ext uri="{FF2B5EF4-FFF2-40B4-BE49-F238E27FC236}">
                  <a16:creationId xmlns:a16="http://schemas.microsoft.com/office/drawing/2014/main" id="{00000000-0008-0000-0600-0000A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48</xdr:row>
          <xdr:rowOff>203200</xdr:rowOff>
        </xdr:from>
        <xdr:to>
          <xdr:col>65</xdr:col>
          <xdr:colOff>88900</xdr:colOff>
          <xdr:row>50</xdr:row>
          <xdr:rowOff>12700</xdr:rowOff>
        </xdr:to>
        <xdr:sp macro="" textlink="">
          <xdr:nvSpPr>
            <xdr:cNvPr id="4525" name="Check Box 429" hidden="1">
              <a:extLst>
                <a:ext uri="{63B3BB69-23CF-44E3-9099-C40C66FF867C}">
                  <a14:compatExt spid="_x0000_s4525"/>
                </a:ext>
                <a:ext uri="{FF2B5EF4-FFF2-40B4-BE49-F238E27FC236}">
                  <a16:creationId xmlns:a16="http://schemas.microsoft.com/office/drawing/2014/main" id="{00000000-0008-0000-0600-0000A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49</xdr:row>
          <xdr:rowOff>203200</xdr:rowOff>
        </xdr:from>
        <xdr:to>
          <xdr:col>65</xdr:col>
          <xdr:colOff>88900</xdr:colOff>
          <xdr:row>51</xdr:row>
          <xdr:rowOff>12700</xdr:rowOff>
        </xdr:to>
        <xdr:sp macro="" textlink="">
          <xdr:nvSpPr>
            <xdr:cNvPr id="4526" name="Check Box 430" hidden="1">
              <a:extLst>
                <a:ext uri="{63B3BB69-23CF-44E3-9099-C40C66FF867C}">
                  <a14:compatExt spid="_x0000_s4526"/>
                </a:ext>
                <a:ext uri="{FF2B5EF4-FFF2-40B4-BE49-F238E27FC236}">
                  <a16:creationId xmlns:a16="http://schemas.microsoft.com/office/drawing/2014/main" id="{00000000-0008-0000-0600-0000A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50</xdr:row>
          <xdr:rowOff>203200</xdr:rowOff>
        </xdr:from>
        <xdr:to>
          <xdr:col>65</xdr:col>
          <xdr:colOff>88900</xdr:colOff>
          <xdr:row>52</xdr:row>
          <xdr:rowOff>12700</xdr:rowOff>
        </xdr:to>
        <xdr:sp macro="" textlink="">
          <xdr:nvSpPr>
            <xdr:cNvPr id="4527" name="Check Box 431" hidden="1">
              <a:extLst>
                <a:ext uri="{63B3BB69-23CF-44E3-9099-C40C66FF867C}">
                  <a14:compatExt spid="_x0000_s4527"/>
                </a:ext>
                <a:ext uri="{FF2B5EF4-FFF2-40B4-BE49-F238E27FC236}">
                  <a16:creationId xmlns:a16="http://schemas.microsoft.com/office/drawing/2014/main" id="{00000000-0008-0000-0600-0000A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51</xdr:row>
          <xdr:rowOff>203200</xdr:rowOff>
        </xdr:from>
        <xdr:to>
          <xdr:col>65</xdr:col>
          <xdr:colOff>88900</xdr:colOff>
          <xdr:row>53</xdr:row>
          <xdr:rowOff>12700</xdr:rowOff>
        </xdr:to>
        <xdr:sp macro="" textlink="">
          <xdr:nvSpPr>
            <xdr:cNvPr id="4528" name="Check Box 432" hidden="1">
              <a:extLst>
                <a:ext uri="{63B3BB69-23CF-44E3-9099-C40C66FF867C}">
                  <a14:compatExt spid="_x0000_s4528"/>
                </a:ext>
                <a:ext uri="{FF2B5EF4-FFF2-40B4-BE49-F238E27FC236}">
                  <a16:creationId xmlns:a16="http://schemas.microsoft.com/office/drawing/2014/main" id="{00000000-0008-0000-0600-0000B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52</xdr:row>
          <xdr:rowOff>203200</xdr:rowOff>
        </xdr:from>
        <xdr:to>
          <xdr:col>65</xdr:col>
          <xdr:colOff>88900</xdr:colOff>
          <xdr:row>54</xdr:row>
          <xdr:rowOff>12700</xdr:rowOff>
        </xdr:to>
        <xdr:sp macro="" textlink="">
          <xdr:nvSpPr>
            <xdr:cNvPr id="4529" name="Check Box 433" hidden="1">
              <a:extLst>
                <a:ext uri="{63B3BB69-23CF-44E3-9099-C40C66FF867C}">
                  <a14:compatExt spid="_x0000_s4529"/>
                </a:ext>
                <a:ext uri="{FF2B5EF4-FFF2-40B4-BE49-F238E27FC236}">
                  <a16:creationId xmlns:a16="http://schemas.microsoft.com/office/drawing/2014/main" id="{00000000-0008-0000-0600-0000B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53</xdr:row>
          <xdr:rowOff>203200</xdr:rowOff>
        </xdr:from>
        <xdr:to>
          <xdr:col>65</xdr:col>
          <xdr:colOff>88900</xdr:colOff>
          <xdr:row>55</xdr:row>
          <xdr:rowOff>12700</xdr:rowOff>
        </xdr:to>
        <xdr:sp macro="" textlink="">
          <xdr:nvSpPr>
            <xdr:cNvPr id="4530" name="Check Box 434" hidden="1">
              <a:extLst>
                <a:ext uri="{63B3BB69-23CF-44E3-9099-C40C66FF867C}">
                  <a14:compatExt spid="_x0000_s4530"/>
                </a:ext>
                <a:ext uri="{FF2B5EF4-FFF2-40B4-BE49-F238E27FC236}">
                  <a16:creationId xmlns:a16="http://schemas.microsoft.com/office/drawing/2014/main" id="{00000000-0008-0000-0600-0000B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54</xdr:row>
          <xdr:rowOff>203200</xdr:rowOff>
        </xdr:from>
        <xdr:to>
          <xdr:col>65</xdr:col>
          <xdr:colOff>88900</xdr:colOff>
          <xdr:row>56</xdr:row>
          <xdr:rowOff>12700</xdr:rowOff>
        </xdr:to>
        <xdr:sp macro="" textlink="">
          <xdr:nvSpPr>
            <xdr:cNvPr id="4531" name="Check Box 435" hidden="1">
              <a:extLst>
                <a:ext uri="{63B3BB69-23CF-44E3-9099-C40C66FF867C}">
                  <a14:compatExt spid="_x0000_s4531"/>
                </a:ext>
                <a:ext uri="{FF2B5EF4-FFF2-40B4-BE49-F238E27FC236}">
                  <a16:creationId xmlns:a16="http://schemas.microsoft.com/office/drawing/2014/main" id="{00000000-0008-0000-0600-0000B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55</xdr:row>
          <xdr:rowOff>203200</xdr:rowOff>
        </xdr:from>
        <xdr:to>
          <xdr:col>65</xdr:col>
          <xdr:colOff>88900</xdr:colOff>
          <xdr:row>57</xdr:row>
          <xdr:rowOff>12700</xdr:rowOff>
        </xdr:to>
        <xdr:sp macro="" textlink="">
          <xdr:nvSpPr>
            <xdr:cNvPr id="4532" name="Check Box 436" hidden="1">
              <a:extLst>
                <a:ext uri="{63B3BB69-23CF-44E3-9099-C40C66FF867C}">
                  <a14:compatExt spid="_x0000_s4532"/>
                </a:ext>
                <a:ext uri="{FF2B5EF4-FFF2-40B4-BE49-F238E27FC236}">
                  <a16:creationId xmlns:a16="http://schemas.microsoft.com/office/drawing/2014/main" id="{00000000-0008-0000-0600-0000B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76200</xdr:colOff>
          <xdr:row>18</xdr:row>
          <xdr:rowOff>203200</xdr:rowOff>
        </xdr:from>
        <xdr:to>
          <xdr:col>65</xdr:col>
          <xdr:colOff>88900</xdr:colOff>
          <xdr:row>20</xdr:row>
          <xdr:rowOff>38100</xdr:rowOff>
        </xdr:to>
        <xdr:sp macro="" textlink="">
          <xdr:nvSpPr>
            <xdr:cNvPr id="4533" name="Check Box 437" hidden="1">
              <a:extLst>
                <a:ext uri="{63B3BB69-23CF-44E3-9099-C40C66FF867C}">
                  <a14:compatExt spid="_x0000_s4533"/>
                </a:ext>
                <a:ext uri="{FF2B5EF4-FFF2-40B4-BE49-F238E27FC236}">
                  <a16:creationId xmlns:a16="http://schemas.microsoft.com/office/drawing/2014/main" id="{00000000-0008-0000-0600-0000B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54429</xdr:colOff>
      <xdr:row>1</xdr:row>
      <xdr:rowOff>43536</xdr:rowOff>
    </xdr:from>
    <xdr:to>
      <xdr:col>8</xdr:col>
      <xdr:colOff>9789</xdr:colOff>
      <xdr:row>4</xdr:row>
      <xdr:rowOff>86396</xdr:rowOff>
    </xdr:to>
    <xdr:pic>
      <xdr:nvPicPr>
        <xdr:cNvPr id="223" name="Picture 1">
          <a:extLst>
            <a:ext uri="{FF2B5EF4-FFF2-40B4-BE49-F238E27FC236}">
              <a16:creationId xmlns:a16="http://schemas.microsoft.com/office/drawing/2014/main" id="{00000000-0008-0000-0600-0000DF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54000" y="224965"/>
          <a:ext cx="1388646" cy="587145"/>
        </a:xfrm>
        <a:prstGeom prst="rect">
          <a:avLst/>
        </a:prstGeom>
      </xdr:spPr>
    </xdr:pic>
    <xdr:clientData/>
  </xdr:twoCellAnchor>
  <xdr:twoCellAnchor editAs="oneCell">
    <xdr:from>
      <xdr:col>55</xdr:col>
      <xdr:colOff>54429</xdr:colOff>
      <xdr:row>0</xdr:row>
      <xdr:rowOff>36286</xdr:rowOff>
    </xdr:from>
    <xdr:to>
      <xdr:col>66</xdr:col>
      <xdr:colOff>54429</xdr:colOff>
      <xdr:row>4</xdr:row>
      <xdr:rowOff>167270</xdr:rowOff>
    </xdr:to>
    <xdr:pic>
      <xdr:nvPicPr>
        <xdr:cNvPr id="224" name="Picture 4">
          <a:extLst>
            <a:ext uri="{FF2B5EF4-FFF2-40B4-BE49-F238E27FC236}">
              <a16:creationId xmlns:a16="http://schemas.microsoft.com/office/drawing/2014/main" id="{00000000-0008-0000-0600-0000E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1067143" y="36286"/>
          <a:ext cx="2195286" cy="8566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834571</xdr:colOff>
      <xdr:row>0</xdr:row>
      <xdr:rowOff>18347</xdr:rowOff>
    </xdr:from>
    <xdr:to>
      <xdr:col>14</xdr:col>
      <xdr:colOff>0</xdr:colOff>
      <xdr:row>4</xdr:row>
      <xdr:rowOff>149331</xdr:rowOff>
    </xdr:to>
    <xdr:pic>
      <xdr:nvPicPr>
        <xdr:cNvPr id="2" name="Picture 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81571" y="18347"/>
          <a:ext cx="2195286" cy="856698"/>
        </a:xfrm>
        <a:prstGeom prst="rect">
          <a:avLst/>
        </a:prstGeom>
      </xdr:spPr>
    </xdr:pic>
    <xdr:clientData/>
  </xdr:twoCellAnchor>
  <xdr:twoCellAnchor editAs="oneCell">
    <xdr:from>
      <xdr:col>1</xdr:col>
      <xdr:colOff>24212</xdr:colOff>
      <xdr:row>0</xdr:row>
      <xdr:rowOff>162050</xdr:rowOff>
    </xdr:from>
    <xdr:to>
      <xdr:col>2</xdr:col>
      <xdr:colOff>653142</xdr:colOff>
      <xdr:row>4</xdr:row>
      <xdr:rowOff>93487</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23783" y="162050"/>
          <a:ext cx="1554216" cy="657151"/>
        </a:xfrm>
        <a:prstGeom prst="rect">
          <a:avLst/>
        </a:prstGeom>
      </xdr:spPr>
    </xdr:pic>
    <xdr:clientData/>
  </xdr:twoCellAnchor>
  <xdr:twoCellAnchor>
    <xdr:from>
      <xdr:col>2</xdr:col>
      <xdr:colOff>37351</xdr:colOff>
      <xdr:row>16</xdr:row>
      <xdr:rowOff>134470</xdr:rowOff>
    </xdr:from>
    <xdr:to>
      <xdr:col>2</xdr:col>
      <xdr:colOff>554420</xdr:colOff>
      <xdr:row>17</xdr:row>
      <xdr:rowOff>186762</xdr:rowOff>
    </xdr:to>
    <xdr:sp macro="" textlink="">
      <xdr:nvSpPr>
        <xdr:cNvPr id="6" name="Flèche : angle droit 5">
          <a:extLst>
            <a:ext uri="{FF2B5EF4-FFF2-40B4-BE49-F238E27FC236}">
              <a16:creationId xmlns:a16="http://schemas.microsoft.com/office/drawing/2014/main" id="{00000000-0008-0000-0700-000006000000}"/>
            </a:ext>
          </a:extLst>
        </xdr:cNvPr>
        <xdr:cNvSpPr/>
      </xdr:nvSpPr>
      <xdr:spPr>
        <a:xfrm rot="10800000" flipH="1">
          <a:off x="1068292" y="2793999"/>
          <a:ext cx="517069" cy="358587"/>
        </a:xfrm>
        <a:prstGeom prst="bentUp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990924</xdr:colOff>
      <xdr:row>17</xdr:row>
      <xdr:rowOff>29882</xdr:rowOff>
    </xdr:from>
    <xdr:to>
      <xdr:col>8</xdr:col>
      <xdr:colOff>1210238</xdr:colOff>
      <xdr:row>17</xdr:row>
      <xdr:rowOff>184627</xdr:rowOff>
    </xdr:to>
    <xdr:sp macro="" textlink="">
      <xdr:nvSpPr>
        <xdr:cNvPr id="268" name="Flèche : bas 267">
          <a:extLst>
            <a:ext uri="{FF2B5EF4-FFF2-40B4-BE49-F238E27FC236}">
              <a16:creationId xmlns:a16="http://schemas.microsoft.com/office/drawing/2014/main" id="{00000000-0008-0000-0700-00000C010000}"/>
            </a:ext>
          </a:extLst>
        </xdr:cNvPr>
        <xdr:cNvSpPr/>
      </xdr:nvSpPr>
      <xdr:spPr>
        <a:xfrm>
          <a:off x="12622630" y="3040529"/>
          <a:ext cx="219314" cy="154745"/>
        </a:xfrm>
        <a:prstGeom prst="downArrow">
          <a:avLst>
            <a:gd name="adj1" fmla="val 50000"/>
            <a:gd name="adj2" fmla="val 68716"/>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493059</xdr:colOff>
      <xdr:row>13</xdr:row>
      <xdr:rowOff>52294</xdr:rowOff>
    </xdr:from>
    <xdr:to>
      <xdr:col>1</xdr:col>
      <xdr:colOff>769471</xdr:colOff>
      <xdr:row>14</xdr:row>
      <xdr:rowOff>134471</xdr:rowOff>
    </xdr:to>
    <xdr:pic>
      <xdr:nvPicPr>
        <xdr:cNvPr id="270" name="Graphique 269" descr="Imprimante">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79824" y="2286000"/>
          <a:ext cx="276412" cy="276412"/>
        </a:xfrm>
        <a:prstGeom prst="rect">
          <a:avLst/>
        </a:prstGeom>
      </xdr:spPr>
    </xdr:pic>
    <xdr:clientData/>
  </xdr:twoCellAnchor>
  <xdr:twoCellAnchor editAs="oneCell">
    <xdr:from>
      <xdr:col>7</xdr:col>
      <xdr:colOff>1206748</xdr:colOff>
      <xdr:row>0</xdr:row>
      <xdr:rowOff>95042</xdr:rowOff>
    </xdr:from>
    <xdr:to>
      <xdr:col>8</xdr:col>
      <xdr:colOff>764753</xdr:colOff>
      <xdr:row>4</xdr:row>
      <xdr:rowOff>87923</xdr:rowOff>
    </xdr:to>
    <xdr:pic>
      <xdr:nvPicPr>
        <xdr:cNvPr id="7" name="Picture 1">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1929177" y="95042"/>
          <a:ext cx="1499290" cy="7185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coptn-my.sharepoint.com/personal/mmoujahed_tadaeem_com/Documents/Documents/SDIP%20IMPLEMENTATION%20TRACKING/2020-03-02_Tracker_Plan%20d'action_SDIP%20PL_Dahman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 val="PL SDIP Master Activities"/>
      <sheetName val="INTERV-1"/>
      <sheetName val="INTERV-2"/>
      <sheetName val="INTERV-3"/>
    </sheetNames>
    <sheetDataSet>
      <sheetData sheetId="0" refreshError="1">
        <row r="3">
          <cell r="A3" t="str">
            <v>• Meeting (reunion)</v>
          </cell>
          <cell r="C3" t="str">
            <v>No date</v>
          </cell>
          <cell r="H3" t="str">
            <v>• Meeting (reunion)</v>
          </cell>
          <cell r="I3" t="str">
            <v xml:space="preserve">•  Attendance sheet
•  Group Photo
• Signed PV Form on plans and decisions (or memo-letter) 
•  PV Form on meeting (s'il n'y a pas de prise de décision)  </v>
          </cell>
        </row>
        <row r="4">
          <cell r="A4" t="str">
            <v>• Training (formation)</v>
          </cell>
          <cell r="C4" t="str">
            <v>In progress</v>
          </cell>
          <cell r="H4" t="str">
            <v>• Training (formation)</v>
          </cell>
          <cell r="I4" t="str">
            <v xml:space="preserve">•  Attendance sheet
•  Group Photo
• Summary Sheet
• Training Presentation or report copy
• Training Evaluation Form
• Pre-post test </v>
          </cell>
        </row>
        <row r="5">
          <cell r="A5" t="str">
            <v>• Event (workshop, conference)</v>
          </cell>
          <cell r="C5" t="str">
            <v>Delayed</v>
          </cell>
          <cell r="H5" t="str">
            <v>• Event (workshop, conference)</v>
          </cell>
          <cell r="I5" t="str">
            <v>• Attendance sheet
• Group Photo
• Signed EVENT Form on Targeted Group (Planning meeting) 
• PV Form on meeting (Planning meeting) 
• Event Presentation or report copy
• Event Evaluation Form
• Event Report</v>
          </cell>
        </row>
        <row r="6">
          <cell r="A6" t="str">
            <v>• Awareness campaign (campagne de sensibilisation)</v>
          </cell>
          <cell r="C6" t="str">
            <v>completed</v>
          </cell>
          <cell r="H6" t="str">
            <v>• Awareness campaign (campagne de sensibilisation)</v>
          </cell>
          <cell r="I6" t="str">
            <v>•  Attendance sheet
•  Group Photo (avec les autorisations le jour de la campagne)
•  Signed EVENT Form on Targeted Group (Planning Meeting)
• Signed PV Form on plans and decisions (memo-letter) (Planning Meeting)
•  Awareness campaign materials
•  Event Report</v>
          </cell>
        </row>
        <row r="7">
          <cell r="A7" t="str">
            <v>• Citizen engagement (tout type d' activités entre municipalité et / ou cso pour engager les citoyens dans la prise de décision sur les services -  un échange d’information entre citoyens – municipalité)</v>
          </cell>
          <cell r="C7" t="str">
            <v>Completed &amp; signed</v>
          </cell>
          <cell r="H7" t="str">
            <v>• Working sessions (sessions de travail)</v>
          </cell>
          <cell r="I7" t="str">
            <v xml:space="preserve">•  Attendance sheet   
•  Group Photo  
•  PV on meeting </v>
          </cell>
        </row>
        <row r="8">
          <cell r="A8" t="str">
            <v>• Working sessions (sessions de travail)</v>
          </cell>
          <cell r="H8" t="str">
            <v>• Field visit (visite terrain)</v>
          </cell>
          <cell r="I8" t="str">
            <v xml:space="preserve">•  Group Photo 
•  Site Visit Report
</v>
          </cell>
        </row>
        <row r="9">
          <cell r="A9" t="str">
            <v>• Field visit (visite terrain)</v>
          </cell>
          <cell r="H9" t="str">
            <v>• Field activity (activite terrain)</v>
          </cell>
          <cell r="I9" t="str">
            <v>•  Attendance sheet
•  Group Photo
•  Summary Sheet
•  Field activity Materials (Collecte des données : formulaire, EXCEL Database, etc.)</v>
          </cell>
        </row>
        <row r="10">
          <cell r="A10" t="str">
            <v>• Field activity (activite terrain)</v>
          </cell>
          <cell r="H10" t="str">
            <v>--</v>
          </cell>
          <cell r="I10" t="str">
            <v>--</v>
          </cell>
        </row>
        <row r="11">
          <cell r="A11" t="str">
            <v>--</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160" Type="http://schemas.openxmlformats.org/officeDocument/2006/relationships/ctrlProp" Target="../ctrlProps/ctrlProp158.xml"/><Relationship Id="rId165" Type="http://schemas.openxmlformats.org/officeDocument/2006/relationships/ctrlProp" Target="../ctrlProps/ctrlProp163.xml"/><Relationship Id="rId181" Type="http://schemas.openxmlformats.org/officeDocument/2006/relationships/ctrlProp" Target="../ctrlProps/ctrlProp179.xml"/><Relationship Id="rId186" Type="http://schemas.openxmlformats.org/officeDocument/2006/relationships/ctrlProp" Target="../ctrlProps/ctrlProp184.xml"/><Relationship Id="rId216" Type="http://schemas.openxmlformats.org/officeDocument/2006/relationships/ctrlProp" Target="../ctrlProps/ctrlProp214.xml"/><Relationship Id="rId211" Type="http://schemas.openxmlformats.org/officeDocument/2006/relationships/ctrlProp" Target="../ctrlProps/ctrlProp209.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134" Type="http://schemas.openxmlformats.org/officeDocument/2006/relationships/ctrlProp" Target="../ctrlProps/ctrlProp132.xml"/><Relationship Id="rId139" Type="http://schemas.openxmlformats.org/officeDocument/2006/relationships/ctrlProp" Target="../ctrlProps/ctrlProp137.xml"/><Relationship Id="rId80" Type="http://schemas.openxmlformats.org/officeDocument/2006/relationships/ctrlProp" Target="../ctrlProps/ctrlProp78.xml"/><Relationship Id="rId85" Type="http://schemas.openxmlformats.org/officeDocument/2006/relationships/ctrlProp" Target="../ctrlProps/ctrlProp83.xml"/><Relationship Id="rId150" Type="http://schemas.openxmlformats.org/officeDocument/2006/relationships/ctrlProp" Target="../ctrlProps/ctrlProp148.xml"/><Relationship Id="rId155" Type="http://schemas.openxmlformats.org/officeDocument/2006/relationships/ctrlProp" Target="../ctrlProps/ctrlProp153.xml"/><Relationship Id="rId171" Type="http://schemas.openxmlformats.org/officeDocument/2006/relationships/ctrlProp" Target="../ctrlProps/ctrlProp169.xml"/><Relationship Id="rId176" Type="http://schemas.openxmlformats.org/officeDocument/2006/relationships/ctrlProp" Target="../ctrlProps/ctrlProp174.xml"/><Relationship Id="rId192" Type="http://schemas.openxmlformats.org/officeDocument/2006/relationships/ctrlProp" Target="../ctrlProps/ctrlProp190.xml"/><Relationship Id="rId197" Type="http://schemas.openxmlformats.org/officeDocument/2006/relationships/ctrlProp" Target="../ctrlProps/ctrlProp195.xml"/><Relationship Id="rId206" Type="http://schemas.openxmlformats.org/officeDocument/2006/relationships/ctrlProp" Target="../ctrlProps/ctrlProp204.xml"/><Relationship Id="rId201" Type="http://schemas.openxmlformats.org/officeDocument/2006/relationships/ctrlProp" Target="../ctrlProps/ctrlProp199.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40" Type="http://schemas.openxmlformats.org/officeDocument/2006/relationships/ctrlProp" Target="../ctrlProps/ctrlProp138.xml"/><Relationship Id="rId145" Type="http://schemas.openxmlformats.org/officeDocument/2006/relationships/ctrlProp" Target="../ctrlProps/ctrlProp143.xml"/><Relationship Id="rId161" Type="http://schemas.openxmlformats.org/officeDocument/2006/relationships/ctrlProp" Target="../ctrlProps/ctrlProp159.xml"/><Relationship Id="rId166" Type="http://schemas.openxmlformats.org/officeDocument/2006/relationships/ctrlProp" Target="../ctrlProps/ctrlProp164.xml"/><Relationship Id="rId182" Type="http://schemas.openxmlformats.org/officeDocument/2006/relationships/ctrlProp" Target="../ctrlProps/ctrlProp180.xml"/><Relationship Id="rId187" Type="http://schemas.openxmlformats.org/officeDocument/2006/relationships/ctrlProp" Target="../ctrlProps/ctrlProp185.xml"/><Relationship Id="rId217" Type="http://schemas.openxmlformats.org/officeDocument/2006/relationships/ctrlProp" Target="../ctrlProps/ctrlProp215.xml"/><Relationship Id="rId1" Type="http://schemas.openxmlformats.org/officeDocument/2006/relationships/printerSettings" Target="../printerSettings/printerSettings7.bin"/><Relationship Id="rId6" Type="http://schemas.openxmlformats.org/officeDocument/2006/relationships/ctrlProp" Target="../ctrlProps/ctrlProp4.xml"/><Relationship Id="rId212" Type="http://schemas.openxmlformats.org/officeDocument/2006/relationships/ctrlProp" Target="../ctrlProps/ctrlProp210.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5" Type="http://schemas.openxmlformats.org/officeDocument/2006/relationships/ctrlProp" Target="../ctrlProps/ctrlProp133.xml"/><Relationship Id="rId151" Type="http://schemas.openxmlformats.org/officeDocument/2006/relationships/ctrlProp" Target="../ctrlProps/ctrlProp149.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72" Type="http://schemas.openxmlformats.org/officeDocument/2006/relationships/ctrlProp" Target="../ctrlProps/ctrlProp170.xml"/><Relationship Id="rId193" Type="http://schemas.openxmlformats.org/officeDocument/2006/relationships/ctrlProp" Target="../ctrlProps/ctrlProp191.xml"/><Relationship Id="rId202" Type="http://schemas.openxmlformats.org/officeDocument/2006/relationships/ctrlProp" Target="../ctrlProps/ctrlProp200.xml"/><Relationship Id="rId207" Type="http://schemas.openxmlformats.org/officeDocument/2006/relationships/ctrlProp" Target="../ctrlProps/ctrlProp205.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141" Type="http://schemas.openxmlformats.org/officeDocument/2006/relationships/ctrlProp" Target="../ctrlProps/ctrlProp139.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162" Type="http://schemas.openxmlformats.org/officeDocument/2006/relationships/ctrlProp" Target="../ctrlProps/ctrlProp160.xml"/><Relationship Id="rId183" Type="http://schemas.openxmlformats.org/officeDocument/2006/relationships/ctrlProp" Target="../ctrlProps/ctrlProp181.xml"/><Relationship Id="rId213" Type="http://schemas.openxmlformats.org/officeDocument/2006/relationships/ctrlProp" Target="../ctrlProps/ctrlProp211.xml"/><Relationship Id="rId218" Type="http://schemas.openxmlformats.org/officeDocument/2006/relationships/ctrlProp" Target="../ctrlProps/ctrlProp216.xml"/><Relationship Id="rId2" Type="http://schemas.openxmlformats.org/officeDocument/2006/relationships/drawing" Target="../drawings/drawing7.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203" Type="http://schemas.openxmlformats.org/officeDocument/2006/relationships/ctrlProp" Target="../ctrlProps/ctrlProp201.xml"/><Relationship Id="rId208" Type="http://schemas.openxmlformats.org/officeDocument/2006/relationships/ctrlProp" Target="../ctrlProps/ctrlProp206.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219" Type="http://schemas.openxmlformats.org/officeDocument/2006/relationships/ctrlProp" Target="../ctrlProps/ctrlProp217.xml"/><Relationship Id="rId3" Type="http://schemas.openxmlformats.org/officeDocument/2006/relationships/vmlDrawing" Target="../drawings/vmlDrawing2.vml"/><Relationship Id="rId214" Type="http://schemas.openxmlformats.org/officeDocument/2006/relationships/ctrlProp" Target="../ctrlProps/ctrlProp212.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209" Type="http://schemas.openxmlformats.org/officeDocument/2006/relationships/ctrlProp" Target="../ctrlProps/ctrlProp207.xml"/><Relationship Id="rId190" Type="http://schemas.openxmlformats.org/officeDocument/2006/relationships/ctrlProp" Target="../ctrlProps/ctrlProp188.xml"/><Relationship Id="rId204" Type="http://schemas.openxmlformats.org/officeDocument/2006/relationships/ctrlProp" Target="../ctrlProps/ctrlProp202.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10" Type="http://schemas.openxmlformats.org/officeDocument/2006/relationships/ctrlProp" Target="../ctrlProps/ctrlProp208.xml"/><Relationship Id="rId215" Type="http://schemas.openxmlformats.org/officeDocument/2006/relationships/ctrlProp" Target="../ctrlProps/ctrlProp213.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B376D-1C67-4EB2-9678-106C55EC4D32}">
  <sheetPr codeName="Feuil1"/>
  <dimension ref="A1:Q62"/>
  <sheetViews>
    <sheetView zoomScale="90" zoomScaleNormal="90" workbookViewId="0">
      <selection activeCell="BI32" sqref="BI32"/>
    </sheetView>
  </sheetViews>
  <sheetFormatPr defaultColWidth="0" defaultRowHeight="14.25" customHeight="1" zeroHeight="1" x14ac:dyDescent="0.35"/>
  <cols>
    <col min="1" max="8" width="10.81640625" style="1" customWidth="1"/>
    <col min="9" max="17" width="0" style="1" hidden="1" customWidth="1"/>
    <col min="18" max="16384" width="10.81640625" style="1" hidden="1"/>
  </cols>
  <sheetData>
    <row r="1" spans="1:15" ht="14.25" customHeight="1" x14ac:dyDescent="0.35"/>
    <row r="2" spans="1:15" ht="14.25" customHeight="1" x14ac:dyDescent="0.35"/>
    <row r="3" spans="1:15" ht="14.25" customHeight="1" x14ac:dyDescent="0.35">
      <c r="J3" s="2"/>
      <c r="L3" s="14"/>
      <c r="M3" s="14"/>
      <c r="N3" s="14"/>
      <c r="O3" s="14"/>
    </row>
    <row r="4" spans="1:15" ht="14.25" customHeight="1" x14ac:dyDescent="0.35">
      <c r="L4" s="14"/>
      <c r="M4" s="14"/>
      <c r="N4" s="14"/>
      <c r="O4" s="14"/>
    </row>
    <row r="5" spans="1:15" ht="14.25" customHeight="1" x14ac:dyDescent="0.35">
      <c r="L5" s="14"/>
      <c r="M5" s="14"/>
      <c r="N5" s="14"/>
      <c r="O5" s="14"/>
    </row>
    <row r="6" spans="1:15" ht="14.25" customHeight="1" x14ac:dyDescent="0.35">
      <c r="A6" s="216" t="s">
        <v>18</v>
      </c>
      <c r="B6" s="216"/>
      <c r="C6" s="216"/>
      <c r="D6" s="216"/>
      <c r="E6" s="216"/>
      <c r="F6" s="216"/>
      <c r="G6" s="216"/>
      <c r="H6" s="216"/>
      <c r="L6" s="14"/>
      <c r="M6" s="14"/>
      <c r="N6" s="14"/>
      <c r="O6" s="14"/>
    </row>
    <row r="7" spans="1:15" ht="14.25" customHeight="1" x14ac:dyDescent="0.35">
      <c r="A7" s="216"/>
      <c r="B7" s="216"/>
      <c r="C7" s="216"/>
      <c r="D7" s="216"/>
      <c r="E7" s="216"/>
      <c r="F7" s="216"/>
      <c r="G7" s="216"/>
      <c r="H7" s="216"/>
      <c r="L7" s="14"/>
      <c r="M7" s="14"/>
      <c r="N7" s="14"/>
      <c r="O7" s="14"/>
    </row>
    <row r="8" spans="1:15" ht="14.25" customHeight="1" x14ac:dyDescent="0.35">
      <c r="A8" s="216"/>
      <c r="B8" s="216"/>
      <c r="C8" s="216"/>
      <c r="D8" s="216"/>
      <c r="E8" s="216"/>
      <c r="F8" s="216"/>
      <c r="G8" s="216"/>
      <c r="H8" s="216"/>
      <c r="L8" s="14"/>
      <c r="M8" s="14"/>
      <c r="N8" s="14"/>
      <c r="O8" s="14"/>
    </row>
    <row r="9" spans="1:15" ht="14.25" customHeight="1" x14ac:dyDescent="0.35">
      <c r="L9" s="14"/>
      <c r="M9" s="14"/>
      <c r="N9" s="14"/>
      <c r="O9" s="14"/>
    </row>
    <row r="10" spans="1:15" s="2" customFormat="1" ht="14.25" customHeight="1" x14ac:dyDescent="0.35">
      <c r="L10" s="14"/>
      <c r="M10" s="14"/>
      <c r="N10" s="14"/>
      <c r="O10" s="14"/>
    </row>
    <row r="11" spans="1:15" s="2" customFormat="1" ht="14.25" customHeight="1" x14ac:dyDescent="0.35">
      <c r="L11" s="14"/>
      <c r="M11" s="14"/>
      <c r="N11" s="14"/>
      <c r="O11" s="14"/>
    </row>
    <row r="12" spans="1:15" s="2" customFormat="1" ht="14.25" customHeight="1" x14ac:dyDescent="0.35">
      <c r="L12" s="14"/>
      <c r="M12" s="14"/>
      <c r="N12" s="14"/>
      <c r="O12" s="14"/>
    </row>
    <row r="13" spans="1:15" s="2" customFormat="1" ht="14.25" customHeight="1" x14ac:dyDescent="0.35">
      <c r="L13" s="14"/>
      <c r="M13" s="14"/>
      <c r="N13" s="14"/>
      <c r="O13" s="14"/>
    </row>
    <row r="14" spans="1:15" s="2" customFormat="1" ht="14.25" customHeight="1" x14ac:dyDescent="0.35">
      <c r="L14" s="14"/>
      <c r="M14" s="14"/>
      <c r="N14" s="14"/>
      <c r="O14" s="14"/>
    </row>
    <row r="15" spans="1:15" s="2" customFormat="1" ht="14.25" customHeight="1" x14ac:dyDescent="0.35">
      <c r="L15" s="14"/>
      <c r="M15" s="14"/>
      <c r="N15" s="14"/>
      <c r="O15" s="14"/>
    </row>
    <row r="16" spans="1:15" s="2" customFormat="1" ht="14.25" customHeight="1" x14ac:dyDescent="0.35">
      <c r="L16" s="14"/>
      <c r="M16" s="14"/>
      <c r="N16" s="14"/>
      <c r="O16" s="14"/>
    </row>
    <row r="17" spans="1:15" ht="14.25" customHeight="1" x14ac:dyDescent="0.35">
      <c r="L17" s="14"/>
      <c r="M17" s="14"/>
      <c r="N17" s="14"/>
      <c r="O17" s="14"/>
    </row>
    <row r="18" spans="1:15" ht="14.25" customHeight="1" x14ac:dyDescent="0.35">
      <c r="A18" s="217" t="s">
        <v>0</v>
      </c>
      <c r="B18" s="217"/>
      <c r="C18" s="217"/>
      <c r="D18" s="217"/>
      <c r="E18" s="217"/>
      <c r="F18" s="217"/>
      <c r="G18" s="217"/>
      <c r="H18" s="217"/>
      <c r="L18" s="14"/>
      <c r="M18" s="14"/>
      <c r="N18" s="14"/>
      <c r="O18" s="14"/>
    </row>
    <row r="19" spans="1:15" s="2" customFormat="1" ht="14.25" customHeight="1" x14ac:dyDescent="0.35">
      <c r="A19" s="4" t="s">
        <v>141</v>
      </c>
      <c r="B19" s="5"/>
      <c r="C19" s="5"/>
      <c r="D19" s="5"/>
      <c r="E19" s="5"/>
      <c r="F19" s="5"/>
      <c r="G19" s="5"/>
      <c r="H19" s="5"/>
      <c r="L19" s="14"/>
      <c r="M19" s="14"/>
      <c r="N19" s="14"/>
      <c r="O19" s="14"/>
    </row>
    <row r="20" spans="1:15" s="2" customFormat="1" ht="14.25" customHeight="1" x14ac:dyDescent="0.35">
      <c r="A20" s="4" t="s">
        <v>19</v>
      </c>
      <c r="B20" s="5"/>
      <c r="C20" s="5"/>
      <c r="D20" s="5"/>
      <c r="E20" s="5"/>
      <c r="F20" s="5"/>
      <c r="G20" s="5"/>
      <c r="H20" s="5"/>
      <c r="L20" s="14"/>
      <c r="M20" s="14"/>
      <c r="N20" s="14"/>
      <c r="O20" s="14"/>
    </row>
    <row r="21" spans="1:15" s="2" customFormat="1" ht="14.25" customHeight="1" x14ac:dyDescent="0.35">
      <c r="A21" s="4" t="s">
        <v>20</v>
      </c>
      <c r="B21" s="5"/>
      <c r="C21" s="5"/>
      <c r="D21" s="5"/>
      <c r="E21" s="5"/>
      <c r="F21" s="5"/>
      <c r="G21" s="5"/>
      <c r="H21" s="5"/>
      <c r="L21" s="14"/>
      <c r="M21" s="14"/>
      <c r="N21" s="14"/>
      <c r="O21" s="14"/>
    </row>
    <row r="22" spans="1:15" s="2" customFormat="1" ht="14.25" customHeight="1" x14ac:dyDescent="0.35">
      <c r="A22" s="4" t="s">
        <v>21</v>
      </c>
      <c r="B22" s="5"/>
      <c r="C22" s="5"/>
      <c r="D22" s="5"/>
      <c r="E22" s="5"/>
      <c r="F22" s="5"/>
      <c r="G22" s="5"/>
      <c r="H22" s="5"/>
    </row>
    <row r="23" spans="1:15" s="2" customFormat="1" ht="14.25" customHeight="1" x14ac:dyDescent="0.35">
      <c r="A23" s="4"/>
      <c r="B23" s="5"/>
      <c r="C23" s="5"/>
      <c r="D23" s="5"/>
      <c r="E23" s="5"/>
      <c r="F23" s="5"/>
      <c r="G23" s="5"/>
      <c r="H23" s="5"/>
    </row>
    <row r="24" spans="1:15" ht="1" customHeight="1" x14ac:dyDescent="0.35">
      <c r="A24" s="3"/>
      <c r="B24" s="3"/>
      <c r="C24" s="3"/>
      <c r="D24" s="3"/>
      <c r="E24" s="3"/>
      <c r="F24" s="3"/>
      <c r="G24" s="3"/>
      <c r="H24" s="3"/>
      <c r="L24" s="14"/>
      <c r="M24" s="14"/>
      <c r="N24" s="14"/>
    </row>
    <row r="25" spans="1:15" ht="14.25" customHeight="1" x14ac:dyDescent="0.35">
      <c r="A25" s="217" t="s">
        <v>8</v>
      </c>
      <c r="B25" s="217"/>
      <c r="C25" s="217"/>
      <c r="D25" s="217"/>
      <c r="E25" s="217"/>
      <c r="F25" s="217"/>
      <c r="G25" s="217"/>
      <c r="H25" s="217"/>
    </row>
    <row r="26" spans="1:15" s="2" customFormat="1" ht="14.25" customHeight="1" x14ac:dyDescent="0.35">
      <c r="A26" s="4" t="s">
        <v>123</v>
      </c>
      <c r="B26" s="5"/>
      <c r="C26" s="5"/>
      <c r="D26" s="5"/>
      <c r="E26" s="5"/>
      <c r="F26" s="5"/>
      <c r="G26" s="5"/>
      <c r="H26" s="5"/>
    </row>
    <row r="27" spans="1:15" s="2" customFormat="1" ht="14.25" customHeight="1" x14ac:dyDescent="0.35">
      <c r="A27" s="140" t="s">
        <v>274</v>
      </c>
      <c r="B27" s="5"/>
      <c r="C27" s="5"/>
      <c r="D27" s="5"/>
      <c r="E27" s="5"/>
      <c r="F27" s="5"/>
      <c r="G27" s="5"/>
      <c r="H27" s="5"/>
      <c r="J27" s="4"/>
    </row>
    <row r="28" spans="1:15" s="2" customFormat="1" ht="14.25" customHeight="1" x14ac:dyDescent="0.35">
      <c r="A28" s="140" t="s">
        <v>275</v>
      </c>
      <c r="B28" s="5"/>
      <c r="C28" s="5"/>
      <c r="D28" s="5"/>
      <c r="E28" s="5"/>
      <c r="F28" s="5"/>
      <c r="G28" s="5"/>
      <c r="H28" s="5"/>
      <c r="J28" s="4"/>
    </row>
    <row r="29" spans="1:15" s="2" customFormat="1" ht="14.25" customHeight="1" x14ac:dyDescent="0.35">
      <c r="A29" s="140" t="s">
        <v>124</v>
      </c>
      <c r="B29" s="5"/>
      <c r="C29" s="5"/>
      <c r="D29" s="5"/>
      <c r="E29" s="5"/>
      <c r="F29" s="5"/>
      <c r="G29" s="5"/>
      <c r="H29" s="5"/>
      <c r="J29" s="4"/>
    </row>
    <row r="30" spans="1:15" s="2" customFormat="1" ht="14.25" customHeight="1" x14ac:dyDescent="0.35">
      <c r="A30" s="140" t="s">
        <v>125</v>
      </c>
      <c r="B30" s="5"/>
      <c r="C30" s="5"/>
      <c r="D30" s="5"/>
      <c r="E30" s="5"/>
      <c r="F30" s="5"/>
      <c r="G30" s="5"/>
      <c r="H30" s="5"/>
      <c r="J30" s="4"/>
    </row>
    <row r="31" spans="1:15" s="2" customFormat="1" ht="14.25" customHeight="1" x14ac:dyDescent="0.35">
      <c r="A31" s="140" t="s">
        <v>271</v>
      </c>
      <c r="B31" s="5"/>
      <c r="C31" s="5"/>
      <c r="D31" s="5"/>
      <c r="E31" s="5"/>
      <c r="F31" s="5"/>
      <c r="G31" s="5"/>
      <c r="H31" s="5"/>
      <c r="J31" s="4"/>
    </row>
    <row r="32" spans="1:15" s="2" customFormat="1" ht="14.25" customHeight="1" x14ac:dyDescent="0.35">
      <c r="A32" s="140" t="s">
        <v>731</v>
      </c>
      <c r="B32" s="5"/>
      <c r="C32" s="5"/>
      <c r="D32" s="140"/>
      <c r="E32" s="5"/>
      <c r="F32" s="5"/>
      <c r="G32" s="5"/>
      <c r="H32" s="5"/>
      <c r="J32" s="4"/>
    </row>
    <row r="33" spans="1:17" s="2" customFormat="1" ht="14.25" customHeight="1" x14ac:dyDescent="0.35">
      <c r="A33" s="140" t="s">
        <v>270</v>
      </c>
      <c r="B33" s="5"/>
      <c r="C33" s="5"/>
      <c r="D33" s="140"/>
      <c r="E33" s="5"/>
      <c r="F33" s="5"/>
      <c r="G33" s="5"/>
      <c r="H33" s="5"/>
      <c r="J33" s="4"/>
    </row>
    <row r="34" spans="1:17" s="2" customFormat="1" ht="14.25" customHeight="1" x14ac:dyDescent="0.35">
      <c r="A34" s="17" t="s">
        <v>126</v>
      </c>
      <c r="B34" s="5"/>
      <c r="C34" s="5"/>
      <c r="D34" s="5"/>
      <c r="E34" s="5"/>
      <c r="F34" s="5"/>
      <c r="G34" s="5"/>
      <c r="H34" s="5"/>
      <c r="J34" s="4"/>
    </row>
    <row r="35" spans="1:17" s="6" customFormat="1" ht="14.25" customHeight="1" x14ac:dyDescent="0.35">
      <c r="A35" s="17" t="s">
        <v>737</v>
      </c>
      <c r="B35" s="8"/>
      <c r="C35" s="8"/>
      <c r="D35" s="8"/>
      <c r="E35" s="8"/>
      <c r="F35" s="8"/>
      <c r="G35" s="8"/>
      <c r="H35" s="8"/>
      <c r="I35" s="8"/>
      <c r="J35" s="7"/>
      <c r="K35" s="8"/>
      <c r="L35" s="8"/>
    </row>
    <row r="36" spans="1:17" s="6" customFormat="1" ht="14.25" customHeight="1" x14ac:dyDescent="0.35">
      <c r="A36" s="17" t="s">
        <v>272</v>
      </c>
      <c r="B36" s="8"/>
      <c r="C36" s="8"/>
      <c r="D36" s="8"/>
      <c r="E36" s="8"/>
      <c r="F36" s="8"/>
      <c r="G36" s="8"/>
      <c r="H36" s="8"/>
      <c r="I36" s="8"/>
      <c r="J36" s="7"/>
      <c r="K36" s="8"/>
      <c r="L36" s="8"/>
    </row>
    <row r="37" spans="1:17" s="15" customFormat="1" ht="14.25" customHeight="1" x14ac:dyDescent="0.35">
      <c r="A37" s="17" t="s">
        <v>736</v>
      </c>
      <c r="B37" s="7"/>
      <c r="C37" s="7"/>
      <c r="D37" s="7"/>
      <c r="E37" s="7"/>
      <c r="F37" s="7"/>
      <c r="G37" s="7"/>
      <c r="H37" s="7"/>
      <c r="I37" s="7"/>
      <c r="J37" s="7"/>
      <c r="K37" s="7"/>
      <c r="L37" s="7"/>
    </row>
    <row r="38" spans="1:17" s="15" customFormat="1" ht="14.25" customHeight="1" x14ac:dyDescent="0.35">
      <c r="A38" s="17" t="s">
        <v>127</v>
      </c>
      <c r="B38" s="7"/>
      <c r="C38" s="7"/>
      <c r="D38" s="7"/>
      <c r="E38" s="7"/>
      <c r="F38" s="7"/>
      <c r="G38" s="7"/>
      <c r="H38" s="7"/>
      <c r="I38" s="7"/>
      <c r="J38" s="7"/>
      <c r="K38" s="7"/>
      <c r="L38" s="7"/>
    </row>
    <row r="39" spans="1:17" s="15" customFormat="1" ht="14.25" customHeight="1" x14ac:dyDescent="0.35">
      <c r="A39" s="17" t="s">
        <v>128</v>
      </c>
      <c r="B39" s="7"/>
      <c r="C39" s="7"/>
      <c r="D39" s="7"/>
      <c r="E39" s="7"/>
      <c r="F39" s="7"/>
      <c r="G39" s="7"/>
      <c r="H39" s="7"/>
      <c r="I39" s="7"/>
      <c r="J39" s="7"/>
      <c r="K39" s="7"/>
      <c r="L39" s="7"/>
    </row>
    <row r="40" spans="1:17" s="15" customFormat="1" ht="14.25" customHeight="1" x14ac:dyDescent="0.35">
      <c r="A40" s="7" t="s">
        <v>273</v>
      </c>
      <c r="B40" s="7"/>
      <c r="C40" s="7"/>
      <c r="D40" s="7"/>
      <c r="E40" s="7"/>
      <c r="F40" s="7"/>
      <c r="G40" s="7"/>
      <c r="H40" s="7"/>
      <c r="I40" s="7"/>
      <c r="J40" s="7"/>
      <c r="K40" s="7"/>
      <c r="L40" s="7"/>
      <c r="M40" s="7"/>
      <c r="N40" s="7"/>
      <c r="O40" s="7"/>
      <c r="P40" s="7"/>
      <c r="Q40" s="7"/>
    </row>
    <row r="41" spans="1:17" s="15" customFormat="1" ht="14.25" customHeight="1" x14ac:dyDescent="0.35">
      <c r="A41" s="4" t="s">
        <v>142</v>
      </c>
      <c r="B41" s="7"/>
      <c r="C41" s="7"/>
      <c r="D41" s="7"/>
      <c r="E41" s="7"/>
      <c r="F41" s="7"/>
      <c r="G41" s="7"/>
      <c r="H41" s="7"/>
      <c r="I41" s="7"/>
      <c r="J41" s="7"/>
      <c r="K41" s="7"/>
      <c r="L41" s="7"/>
      <c r="M41" s="7"/>
      <c r="N41" s="7"/>
      <c r="O41" s="7"/>
      <c r="P41" s="7"/>
      <c r="Q41" s="7"/>
    </row>
    <row r="42" spans="1:17" s="15" customFormat="1" ht="14.25" customHeight="1" x14ac:dyDescent="0.35">
      <c r="A42" s="4" t="s">
        <v>143</v>
      </c>
      <c r="B42" s="7"/>
      <c r="C42" s="7"/>
      <c r="D42" s="7"/>
      <c r="E42" s="7"/>
      <c r="F42" s="7"/>
      <c r="G42" s="7"/>
      <c r="H42" s="7"/>
      <c r="I42" s="7"/>
      <c r="J42" s="7"/>
      <c r="K42" s="7"/>
      <c r="L42" s="7"/>
      <c r="M42" s="7"/>
      <c r="N42" s="7"/>
      <c r="O42" s="7"/>
      <c r="P42" s="7"/>
      <c r="Q42" s="7"/>
    </row>
    <row r="43" spans="1:17" s="15" customFormat="1" ht="14.25" customHeight="1" x14ac:dyDescent="0.35">
      <c r="A43" s="7" t="s">
        <v>9</v>
      </c>
      <c r="B43" s="7"/>
      <c r="C43" s="7"/>
      <c r="D43" s="7"/>
      <c r="E43" s="7"/>
      <c r="F43" s="7"/>
      <c r="G43" s="7"/>
      <c r="H43" s="7"/>
      <c r="I43" s="7"/>
      <c r="J43" s="7"/>
      <c r="K43" s="7"/>
      <c r="L43" s="7"/>
      <c r="M43" s="7"/>
      <c r="N43" s="7"/>
      <c r="O43" s="7"/>
      <c r="P43" s="7"/>
      <c r="Q43" s="7"/>
    </row>
    <row r="44" spans="1:17" s="15" customFormat="1" ht="14.25" customHeight="1" x14ac:dyDescent="0.35">
      <c r="A44" s="7" t="s">
        <v>129</v>
      </c>
      <c r="B44" s="7"/>
      <c r="C44" s="7"/>
      <c r="D44" s="7"/>
      <c r="E44" s="7"/>
      <c r="F44" s="7"/>
      <c r="G44" s="7"/>
      <c r="H44" s="7"/>
      <c r="I44" s="7"/>
      <c r="J44" s="7"/>
      <c r="K44" s="7"/>
      <c r="L44" s="7"/>
      <c r="M44" s="7"/>
      <c r="N44" s="7"/>
      <c r="O44" s="7"/>
      <c r="P44" s="7"/>
      <c r="Q44" s="7"/>
    </row>
    <row r="45" spans="1:17" s="15" customFormat="1" ht="14.25" customHeight="1" x14ac:dyDescent="0.35">
      <c r="A45" s="7" t="s">
        <v>156</v>
      </c>
      <c r="B45" s="7"/>
      <c r="C45" s="7"/>
      <c r="D45" s="7"/>
      <c r="E45" s="7"/>
      <c r="F45" s="7"/>
      <c r="G45" s="7"/>
      <c r="H45" s="7"/>
      <c r="I45" s="7"/>
      <c r="J45" s="7"/>
      <c r="K45" s="7"/>
      <c r="L45" s="7"/>
      <c r="M45" s="7"/>
      <c r="N45" s="7"/>
      <c r="O45" s="7"/>
      <c r="P45" s="7"/>
      <c r="Q45" s="7"/>
    </row>
    <row r="46" spans="1:17" s="15" customFormat="1" ht="14.25" customHeight="1" x14ac:dyDescent="0.35">
      <c r="A46" s="7" t="s">
        <v>735</v>
      </c>
      <c r="B46" s="7"/>
      <c r="C46" s="7"/>
      <c r="D46" s="7"/>
      <c r="E46" s="7"/>
      <c r="F46" s="7"/>
      <c r="G46" s="7"/>
      <c r="H46" s="7"/>
      <c r="I46" s="7"/>
      <c r="J46" s="7"/>
      <c r="K46" s="7"/>
      <c r="L46" s="7"/>
      <c r="M46" s="7"/>
      <c r="N46" s="7"/>
      <c r="O46" s="7"/>
      <c r="P46" s="7"/>
      <c r="Q46" s="7"/>
    </row>
    <row r="47" spans="1:17" s="15" customFormat="1" ht="14.25" customHeight="1" x14ac:dyDescent="0.35">
      <c r="A47" s="7" t="s">
        <v>276</v>
      </c>
      <c r="B47" s="7"/>
      <c r="C47" s="7"/>
      <c r="D47" s="7"/>
      <c r="E47" s="7"/>
      <c r="F47" s="7"/>
      <c r="G47" s="7"/>
      <c r="H47" s="7"/>
      <c r="I47" s="7"/>
      <c r="J47" s="7"/>
      <c r="K47" s="7"/>
      <c r="L47" s="7"/>
      <c r="M47" s="7"/>
      <c r="N47" s="7"/>
      <c r="O47" s="7"/>
      <c r="P47" s="7"/>
      <c r="Q47" s="7"/>
    </row>
    <row r="48" spans="1:17" s="15" customFormat="1" ht="14.25" customHeight="1" x14ac:dyDescent="0.35">
      <c r="A48" s="7" t="s">
        <v>734</v>
      </c>
      <c r="B48" s="7"/>
      <c r="C48" s="7"/>
      <c r="D48" s="7"/>
      <c r="E48" s="7"/>
      <c r="F48" s="7"/>
      <c r="G48" s="7"/>
      <c r="H48" s="7"/>
      <c r="I48" s="7"/>
      <c r="J48" s="7"/>
      <c r="K48" s="7"/>
      <c r="L48" s="7"/>
      <c r="M48" s="7"/>
      <c r="N48" s="7"/>
      <c r="O48" s="7"/>
      <c r="P48" s="7"/>
      <c r="Q48" s="7"/>
    </row>
    <row r="49" spans="1:17" s="15" customFormat="1" ht="14.25" customHeight="1" x14ac:dyDescent="0.35">
      <c r="A49" s="7" t="s">
        <v>732</v>
      </c>
      <c r="B49" s="7"/>
      <c r="C49" s="7"/>
      <c r="D49" s="7"/>
      <c r="E49" s="7"/>
      <c r="F49" s="7"/>
      <c r="G49" s="7"/>
      <c r="H49" s="7"/>
      <c r="I49" s="7"/>
      <c r="J49" s="7"/>
      <c r="K49" s="7"/>
      <c r="L49" s="7"/>
      <c r="M49" s="7"/>
      <c r="N49" s="7"/>
      <c r="O49" s="7"/>
      <c r="P49" s="7"/>
      <c r="Q49" s="7"/>
    </row>
    <row r="50" spans="1:17" s="15" customFormat="1" ht="14.25" customHeight="1" x14ac:dyDescent="0.35">
      <c r="A50" s="7" t="s">
        <v>733</v>
      </c>
      <c r="B50" s="7"/>
      <c r="C50" s="7"/>
      <c r="D50" s="7"/>
      <c r="E50" s="7"/>
      <c r="F50" s="7"/>
      <c r="G50" s="7"/>
      <c r="H50" s="7"/>
      <c r="I50" s="7"/>
      <c r="J50" s="7"/>
      <c r="K50" s="7"/>
      <c r="L50" s="7"/>
      <c r="M50" s="7"/>
      <c r="N50" s="7"/>
      <c r="O50" s="7"/>
      <c r="P50" s="7"/>
      <c r="Q50" s="7"/>
    </row>
    <row r="51" spans="1:17" s="15" customFormat="1" ht="14.25" customHeight="1" x14ac:dyDescent="0.35">
      <c r="A51" s="7"/>
      <c r="B51" s="7"/>
      <c r="C51" s="7"/>
      <c r="D51" s="7"/>
      <c r="E51" s="7"/>
      <c r="F51" s="7"/>
      <c r="G51" s="7"/>
      <c r="H51" s="7"/>
      <c r="I51" s="7"/>
      <c r="J51" s="7"/>
      <c r="K51" s="7"/>
      <c r="L51" s="7"/>
      <c r="M51" s="7"/>
      <c r="N51" s="7"/>
      <c r="O51" s="7"/>
      <c r="P51" s="7"/>
      <c r="Q51" s="7"/>
    </row>
    <row r="52" spans="1:17" s="2" customFormat="1" ht="14.25" customHeight="1" x14ac:dyDescent="0.35">
      <c r="A52" s="218" t="s">
        <v>152</v>
      </c>
      <c r="B52" s="218"/>
      <c r="C52" s="218"/>
      <c r="D52" s="218"/>
      <c r="E52" s="218"/>
      <c r="F52" s="218"/>
      <c r="G52" s="218"/>
      <c r="H52" s="218"/>
    </row>
    <row r="53" spans="1:17" s="15" customFormat="1" ht="14.25" customHeight="1" x14ac:dyDescent="0.35">
      <c r="A53" s="55" t="s">
        <v>153</v>
      </c>
      <c r="B53" s="56"/>
      <c r="C53" s="56"/>
      <c r="D53" s="56"/>
      <c r="E53" s="56"/>
      <c r="F53" s="56"/>
      <c r="G53" s="56"/>
      <c r="H53" s="56"/>
      <c r="I53" s="7"/>
      <c r="J53" s="7"/>
      <c r="K53" s="7"/>
      <c r="L53" s="7"/>
      <c r="M53" s="7"/>
      <c r="N53" s="7"/>
      <c r="O53" s="7"/>
      <c r="P53" s="7"/>
      <c r="Q53" s="7"/>
    </row>
    <row r="54" spans="1:17" s="15" customFormat="1" ht="14.25" customHeight="1" x14ac:dyDescent="0.35">
      <c r="A54" s="57" t="s">
        <v>283</v>
      </c>
      <c r="B54" s="58"/>
      <c r="C54" s="56"/>
      <c r="D54" s="56"/>
      <c r="E54" s="56"/>
      <c r="F54" s="56"/>
      <c r="G54" s="56"/>
      <c r="H54" s="56"/>
      <c r="I54" s="7"/>
      <c r="J54" s="7"/>
      <c r="K54" s="7"/>
      <c r="L54" s="7"/>
      <c r="M54" s="7"/>
      <c r="N54" s="7"/>
      <c r="O54" s="7"/>
      <c r="P54" s="7"/>
      <c r="Q54" s="7"/>
    </row>
    <row r="55" spans="1:17" s="15" customFormat="1" ht="14.25" customHeight="1" x14ac:dyDescent="0.35">
      <c r="A55" s="55" t="s">
        <v>284</v>
      </c>
      <c r="B55" s="56"/>
      <c r="C55" s="56"/>
      <c r="D55" s="56"/>
      <c r="E55" s="56"/>
      <c r="F55" s="56"/>
      <c r="G55" s="56"/>
      <c r="H55" s="56"/>
      <c r="I55" s="7"/>
      <c r="J55" s="7"/>
      <c r="K55" s="7"/>
      <c r="L55" s="7"/>
      <c r="M55" s="7"/>
      <c r="N55" s="7"/>
      <c r="O55" s="7"/>
      <c r="P55" s="7"/>
      <c r="Q55" s="7"/>
    </row>
    <row r="56" spans="1:17" ht="14.25" customHeight="1" x14ac:dyDescent="0.35">
      <c r="A56" s="55" t="s">
        <v>154</v>
      </c>
      <c r="B56" s="59"/>
      <c r="C56" s="59"/>
      <c r="D56" s="59"/>
      <c r="E56" s="59"/>
      <c r="F56" s="59"/>
      <c r="G56" s="59"/>
      <c r="H56" s="59"/>
    </row>
    <row r="57" spans="1:17" ht="14.25" customHeight="1" x14ac:dyDescent="0.35">
      <c r="A57" s="55" t="s">
        <v>155</v>
      </c>
      <c r="B57" s="59"/>
      <c r="C57" s="59"/>
      <c r="D57" s="59"/>
      <c r="E57" s="59"/>
      <c r="F57" s="59"/>
      <c r="G57" s="59"/>
      <c r="H57" s="59"/>
    </row>
    <row r="58" spans="1:17" ht="14.25" customHeight="1" x14ac:dyDescent="0.35">
      <c r="A58" s="55"/>
      <c r="B58" s="59"/>
      <c r="C58" s="59"/>
      <c r="D58" s="59"/>
      <c r="E58" s="59"/>
      <c r="F58" s="59"/>
      <c r="G58" s="59"/>
      <c r="H58" s="59"/>
    </row>
    <row r="59" spans="1:17" ht="14.25" customHeight="1" x14ac:dyDescent="0.35">
      <c r="A59" s="4"/>
    </row>
    <row r="60" spans="1:17" ht="14.25" hidden="1" customHeight="1" x14ac:dyDescent="0.35">
      <c r="A60" s="4"/>
    </row>
    <row r="61" spans="1:17" ht="14.25" hidden="1" customHeight="1" x14ac:dyDescent="0.35">
      <c r="A61" s="4"/>
    </row>
    <row r="62" spans="1:17" ht="14.25" hidden="1" customHeight="1" x14ac:dyDescent="0.35">
      <c r="A62" s="4"/>
    </row>
  </sheetData>
  <sheetProtection algorithmName="SHA-512" hashValue="WlEIB55n94GDEl5qObHB1y55I2YYgF6YdMZXNtMg5JjEnp77EywBdnY/FuEnEchCr5yc0gQK1MihK6zc0vvObg==" saltValue="qfiN1Ih/W+BpPBhFgjCAXA==" spinCount="100000" sheet="1" selectLockedCells="1" selectUnlockedCells="1"/>
  <mergeCells count="4">
    <mergeCell ref="A6:H8"/>
    <mergeCell ref="A18:H18"/>
    <mergeCell ref="A25:H25"/>
    <mergeCell ref="A52:H5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B463A-EEC0-4EF9-B0A4-9118E7C0AB12}">
  <sheetPr codeName="Feuil2"/>
  <dimension ref="A1:S407"/>
  <sheetViews>
    <sheetView topLeftCell="D1" zoomScale="70" zoomScaleNormal="70" workbookViewId="0">
      <selection activeCell="N232" sqref="N232"/>
    </sheetView>
  </sheetViews>
  <sheetFormatPr defaultColWidth="0" defaultRowHeight="0" customHeight="1" zeroHeight="1" x14ac:dyDescent="0.35"/>
  <cols>
    <col min="1" max="3" width="10.81640625" style="5" customWidth="1"/>
    <col min="4" max="4" width="12.6328125" style="5" customWidth="1"/>
    <col min="5" max="19" width="10.81640625" style="5" customWidth="1"/>
    <col min="20" max="16384" width="10.81640625" style="5" hidden="1"/>
  </cols>
  <sheetData>
    <row r="1" spans="1:14" s="72" customFormat="1" ht="14.25" customHeight="1" x14ac:dyDescent="0.35"/>
    <row r="2" spans="1:14" s="72" customFormat="1" ht="14.25" customHeight="1" x14ac:dyDescent="0.35"/>
    <row r="3" spans="1:14" s="72" customFormat="1" ht="14.25" customHeight="1" x14ac:dyDescent="0.35"/>
    <row r="4" spans="1:14" s="72" customFormat="1" ht="14.25" customHeight="1" x14ac:dyDescent="0.35"/>
    <row r="5" spans="1:14" s="72" customFormat="1" ht="14.25" customHeight="1" x14ac:dyDescent="0.35"/>
    <row r="6" spans="1:14" s="216" customFormat="1" ht="14.25" customHeight="1" x14ac:dyDescent="0.35">
      <c r="A6" s="216" t="s">
        <v>18</v>
      </c>
    </row>
    <row r="7" spans="1:14" s="216" customFormat="1" ht="14.25" customHeight="1" x14ac:dyDescent="0.35"/>
    <row r="8" spans="1:14" s="216" customFormat="1" ht="14.25" customHeight="1" x14ac:dyDescent="0.35"/>
    <row r="9" spans="1:14" s="249" customFormat="1" ht="14.25" customHeight="1" x14ac:dyDescent="0.35">
      <c r="A9" s="249" t="s">
        <v>163</v>
      </c>
    </row>
    <row r="10" spans="1:14" s="108" customFormat="1" ht="14.25" customHeight="1" x14ac:dyDescent="0.35"/>
    <row r="11" spans="1:14" s="108" customFormat="1" ht="14.25" customHeight="1" x14ac:dyDescent="0.35">
      <c r="G11" s="250" t="s">
        <v>228</v>
      </c>
      <c r="H11" s="251"/>
      <c r="I11" s="251"/>
      <c r="J11" s="251"/>
      <c r="K11" s="251"/>
      <c r="L11" s="251"/>
      <c r="M11" s="251"/>
      <c r="N11" s="252"/>
    </row>
    <row r="12" spans="1:14" s="108" customFormat="1" ht="14.25" customHeight="1" x14ac:dyDescent="0.35">
      <c r="G12" s="253"/>
      <c r="H12" s="254"/>
      <c r="I12" s="254"/>
      <c r="J12" s="254"/>
      <c r="K12" s="254"/>
      <c r="L12" s="254"/>
      <c r="M12" s="254"/>
      <c r="N12" s="255"/>
    </row>
    <row r="13" spans="1:14" s="108" customFormat="1" ht="14.25" customHeight="1" x14ac:dyDescent="0.35">
      <c r="G13" s="253"/>
      <c r="H13" s="254"/>
      <c r="I13" s="254"/>
      <c r="J13" s="254"/>
      <c r="K13" s="254"/>
      <c r="L13" s="254"/>
      <c r="M13" s="254"/>
      <c r="N13" s="255"/>
    </row>
    <row r="14" spans="1:14" s="108" customFormat="1" ht="14.25" customHeight="1" x14ac:dyDescent="0.35">
      <c r="G14" s="256"/>
      <c r="H14" s="257"/>
      <c r="I14" s="257"/>
      <c r="J14" s="257"/>
      <c r="K14" s="257"/>
      <c r="L14" s="257"/>
      <c r="M14" s="257"/>
      <c r="N14" s="258"/>
    </row>
    <row r="15" spans="1:14" s="108" customFormat="1" ht="14.25" customHeight="1" x14ac:dyDescent="0.35"/>
    <row r="16" spans="1:14" s="108" customFormat="1" ht="14.25" customHeight="1" x14ac:dyDescent="0.35"/>
    <row r="17" spans="1:14" s="72" customFormat="1" ht="14.25" customHeight="1" x14ac:dyDescent="0.35"/>
    <row r="18" spans="1:14" s="72" customFormat="1" ht="14.25" customHeight="1" x14ac:dyDescent="0.35">
      <c r="A18" s="220" t="s">
        <v>164</v>
      </c>
      <c r="B18" s="220"/>
      <c r="C18" s="220"/>
      <c r="D18" s="220"/>
      <c r="E18" s="220"/>
      <c r="F18" s="220"/>
      <c r="G18" s="220"/>
      <c r="H18" s="220"/>
      <c r="I18" s="220"/>
      <c r="J18" s="220"/>
      <c r="K18" s="220"/>
      <c r="L18" s="220"/>
      <c r="M18" s="220"/>
      <c r="N18" s="220"/>
    </row>
    <row r="19" spans="1:14" s="72" customFormat="1" ht="14.25" customHeight="1" x14ac:dyDescent="0.35"/>
    <row r="20" spans="1:14" s="72" customFormat="1" ht="14.25" customHeight="1" x14ac:dyDescent="0.35">
      <c r="A20" s="221" t="s">
        <v>165</v>
      </c>
      <c r="B20" s="222"/>
      <c r="C20" s="222"/>
      <c r="D20" s="222"/>
      <c r="E20" s="222"/>
      <c r="F20" s="223"/>
    </row>
    <row r="21" spans="1:14" s="72" customFormat="1" ht="14.25" customHeight="1" x14ac:dyDescent="0.35">
      <c r="A21" s="224"/>
      <c r="B21" s="225"/>
      <c r="C21" s="225"/>
      <c r="D21" s="225"/>
      <c r="E21" s="225"/>
      <c r="F21" s="226"/>
    </row>
    <row r="22" spans="1:14" s="72" customFormat="1" ht="14.25" customHeight="1" x14ac:dyDescent="0.35">
      <c r="A22" s="224"/>
      <c r="B22" s="225"/>
      <c r="C22" s="225"/>
      <c r="D22" s="225"/>
      <c r="E22" s="225"/>
      <c r="F22" s="226"/>
    </row>
    <row r="23" spans="1:14" s="72" customFormat="1" ht="14.25" customHeight="1" x14ac:dyDescent="0.35">
      <c r="A23" s="224"/>
      <c r="B23" s="225"/>
      <c r="C23" s="225"/>
      <c r="D23" s="225"/>
      <c r="E23" s="225"/>
      <c r="F23" s="226"/>
    </row>
    <row r="24" spans="1:14" s="72" customFormat="1" ht="1" customHeight="1" x14ac:dyDescent="0.35">
      <c r="A24" s="224"/>
      <c r="B24" s="225"/>
      <c r="C24" s="225"/>
      <c r="D24" s="225"/>
      <c r="E24" s="225"/>
      <c r="F24" s="226"/>
    </row>
    <row r="25" spans="1:14" s="72" customFormat="1" ht="14.25" customHeight="1" x14ac:dyDescent="0.35">
      <c r="A25" s="224"/>
      <c r="B25" s="225"/>
      <c r="C25" s="225"/>
      <c r="D25" s="225"/>
      <c r="E25" s="225"/>
      <c r="F25" s="226"/>
    </row>
    <row r="26" spans="1:14" s="72" customFormat="1" ht="14.25" customHeight="1" x14ac:dyDescent="0.35">
      <c r="A26" s="224"/>
      <c r="B26" s="225"/>
      <c r="C26" s="225"/>
      <c r="D26" s="225"/>
      <c r="E26" s="225"/>
      <c r="F26" s="226"/>
    </row>
    <row r="27" spans="1:14" ht="14.25" customHeight="1" x14ac:dyDescent="0.35">
      <c r="A27" s="227"/>
      <c r="B27" s="228"/>
      <c r="C27" s="228"/>
      <c r="D27" s="228"/>
      <c r="E27" s="228"/>
      <c r="F27" s="229"/>
      <c r="J27" s="4"/>
    </row>
    <row r="28" spans="1:14" ht="14.25" customHeight="1" x14ac:dyDescent="0.35">
      <c r="J28" s="4"/>
    </row>
    <row r="29" spans="1:14" ht="14.25" customHeight="1" x14ac:dyDescent="0.35">
      <c r="G29" s="221" t="s">
        <v>310</v>
      </c>
      <c r="H29" s="222"/>
      <c r="I29" s="222"/>
      <c r="J29" s="222"/>
      <c r="K29" s="222"/>
      <c r="L29" s="222"/>
      <c r="M29" s="222"/>
      <c r="N29" s="223"/>
    </row>
    <row r="30" spans="1:14" ht="14.25" customHeight="1" x14ac:dyDescent="0.35">
      <c r="G30" s="224"/>
      <c r="H30" s="225"/>
      <c r="I30" s="225"/>
      <c r="J30" s="225"/>
      <c r="K30" s="225"/>
      <c r="L30" s="225"/>
      <c r="M30" s="225"/>
      <c r="N30" s="226"/>
    </row>
    <row r="31" spans="1:14" s="7" customFormat="1" ht="14.25" customHeight="1" x14ac:dyDescent="0.35">
      <c r="A31" s="5"/>
      <c r="B31" s="5"/>
      <c r="C31" s="5"/>
      <c r="D31" s="5"/>
      <c r="E31" s="5"/>
      <c r="F31" s="5"/>
      <c r="G31" s="224"/>
      <c r="H31" s="225"/>
      <c r="I31" s="225"/>
      <c r="J31" s="225"/>
      <c r="K31" s="225"/>
      <c r="L31" s="225"/>
      <c r="M31" s="225"/>
      <c r="N31" s="226"/>
    </row>
    <row r="32" spans="1:14" s="7" customFormat="1" ht="14.25" customHeight="1" x14ac:dyDescent="0.35">
      <c r="A32" s="5"/>
      <c r="B32" s="5"/>
      <c r="C32" s="5"/>
      <c r="D32" s="5"/>
      <c r="E32" s="5"/>
      <c r="F32" s="5"/>
      <c r="G32" s="224"/>
      <c r="H32" s="225"/>
      <c r="I32" s="225"/>
      <c r="J32" s="225"/>
      <c r="K32" s="225"/>
      <c r="L32" s="225"/>
      <c r="M32" s="225"/>
      <c r="N32" s="226"/>
    </row>
    <row r="33" spans="1:15" s="7" customFormat="1" ht="14.25" customHeight="1" x14ac:dyDescent="0.35">
      <c r="A33" s="5"/>
      <c r="B33" s="5"/>
      <c r="C33" s="5"/>
      <c r="D33" s="5"/>
      <c r="E33" s="5"/>
      <c r="F33" s="5"/>
      <c r="G33" s="227"/>
      <c r="H33" s="228"/>
      <c r="I33" s="228"/>
      <c r="J33" s="228"/>
      <c r="K33" s="228"/>
      <c r="L33" s="228"/>
      <c r="M33" s="228"/>
      <c r="N33" s="229"/>
    </row>
    <row r="34" spans="1:15" s="7" customFormat="1" ht="14.25" customHeight="1" x14ac:dyDescent="0.35">
      <c r="A34" s="5"/>
      <c r="B34" s="5"/>
      <c r="C34" s="5"/>
      <c r="D34" s="5"/>
      <c r="E34" s="5"/>
      <c r="F34" s="5"/>
      <c r="G34" s="5"/>
      <c r="H34" s="5"/>
      <c r="I34" s="5"/>
      <c r="J34" s="5"/>
      <c r="K34" s="5"/>
      <c r="L34" s="5"/>
      <c r="M34" s="5"/>
      <c r="N34" s="5"/>
      <c r="O34" s="5"/>
    </row>
    <row r="35" spans="1:15" s="7" customFormat="1" ht="14.25" customHeight="1" x14ac:dyDescent="0.35">
      <c r="A35" s="5"/>
      <c r="B35" s="5"/>
      <c r="C35" s="5"/>
      <c r="D35" s="5"/>
      <c r="E35" s="5"/>
      <c r="F35" s="5"/>
      <c r="G35" s="5"/>
      <c r="H35" s="5"/>
      <c r="I35" s="5"/>
      <c r="J35" s="5"/>
      <c r="K35" s="5"/>
      <c r="L35" s="5"/>
      <c r="M35" s="5"/>
      <c r="N35" s="5"/>
      <c r="O35" s="5"/>
    </row>
    <row r="36" spans="1:15" s="7" customFormat="1" ht="14.25" customHeight="1" x14ac:dyDescent="0.35">
      <c r="A36" s="5"/>
      <c r="B36" s="5"/>
      <c r="C36" s="5"/>
      <c r="D36" s="5"/>
      <c r="E36" s="5"/>
      <c r="F36" s="5"/>
      <c r="G36" s="5"/>
      <c r="H36" s="5"/>
      <c r="I36" s="5"/>
      <c r="J36" s="5"/>
      <c r="K36" s="5"/>
      <c r="L36" s="5"/>
      <c r="M36" s="5"/>
      <c r="N36" s="5"/>
      <c r="O36" s="5"/>
    </row>
    <row r="37" spans="1:15" s="7" customFormat="1" ht="14.25" customHeight="1" x14ac:dyDescent="0.35">
      <c r="A37" s="5"/>
      <c r="B37" s="5"/>
      <c r="C37" s="5"/>
      <c r="D37" s="5"/>
      <c r="E37" s="5"/>
      <c r="F37" s="5"/>
      <c r="G37" s="221" t="s">
        <v>159</v>
      </c>
      <c r="H37" s="222"/>
      <c r="I37" s="222"/>
      <c r="J37" s="222"/>
      <c r="K37" s="222"/>
      <c r="L37" s="222"/>
      <c r="M37" s="222"/>
      <c r="N37" s="223"/>
    </row>
    <row r="38" spans="1:15" s="7" customFormat="1" ht="14.25" customHeight="1" x14ac:dyDescent="0.35">
      <c r="A38" s="5"/>
      <c r="B38" s="5"/>
      <c r="C38" s="5"/>
      <c r="D38" s="5"/>
      <c r="E38" s="5"/>
      <c r="F38" s="5"/>
      <c r="G38" s="224"/>
      <c r="H38" s="225"/>
      <c r="I38" s="225"/>
      <c r="J38" s="225"/>
      <c r="K38" s="225"/>
      <c r="L38" s="225"/>
      <c r="M38" s="225"/>
      <c r="N38" s="226"/>
    </row>
    <row r="39" spans="1:15" s="7" customFormat="1" ht="14.25" customHeight="1" x14ac:dyDescent="0.35">
      <c r="A39" s="5"/>
      <c r="B39" s="5"/>
      <c r="C39" s="5"/>
      <c r="D39" s="5"/>
      <c r="E39" s="5"/>
      <c r="F39" s="5"/>
      <c r="G39" s="224"/>
      <c r="H39" s="225"/>
      <c r="I39" s="225"/>
      <c r="J39" s="225"/>
      <c r="K39" s="225"/>
      <c r="L39" s="225"/>
      <c r="M39" s="225"/>
      <c r="N39" s="226"/>
    </row>
    <row r="40" spans="1:15" s="7" customFormat="1" ht="14.25" customHeight="1" x14ac:dyDescent="0.35">
      <c r="A40" s="5"/>
      <c r="B40" s="5"/>
      <c r="C40" s="5"/>
      <c r="D40" s="5"/>
      <c r="E40" s="5"/>
      <c r="F40" s="5"/>
      <c r="G40" s="224"/>
      <c r="H40" s="225"/>
      <c r="I40" s="225"/>
      <c r="J40" s="225"/>
      <c r="K40" s="225"/>
      <c r="L40" s="225"/>
      <c r="M40" s="225"/>
      <c r="N40" s="226"/>
    </row>
    <row r="41" spans="1:15" s="7" customFormat="1" ht="14.25" customHeight="1" x14ac:dyDescent="0.35">
      <c r="A41" s="5"/>
      <c r="B41" s="5"/>
      <c r="C41" s="5"/>
      <c r="D41" s="5"/>
      <c r="E41" s="5"/>
      <c r="F41" s="5"/>
      <c r="G41" s="224"/>
      <c r="H41" s="225"/>
      <c r="I41" s="225"/>
      <c r="J41" s="225"/>
      <c r="K41" s="225"/>
      <c r="L41" s="225"/>
      <c r="M41" s="225"/>
      <c r="N41" s="226"/>
    </row>
    <row r="42" spans="1:15" ht="14.25" customHeight="1" x14ac:dyDescent="0.35">
      <c r="G42" s="227"/>
      <c r="H42" s="228"/>
      <c r="I42" s="228"/>
      <c r="J42" s="228"/>
      <c r="K42" s="228"/>
      <c r="L42" s="228"/>
      <c r="M42" s="228"/>
      <c r="N42" s="229"/>
    </row>
    <row r="43" spans="1:15" s="7" customFormat="1" ht="14.25" customHeight="1" x14ac:dyDescent="0.35">
      <c r="A43" s="5"/>
      <c r="B43" s="5"/>
      <c r="C43" s="5"/>
      <c r="D43" s="5"/>
      <c r="E43" s="5"/>
      <c r="F43" s="5"/>
      <c r="G43" s="5"/>
      <c r="H43" s="5"/>
    </row>
    <row r="44" spans="1:15" s="7" customFormat="1" ht="14.25" customHeight="1" x14ac:dyDescent="0.35">
      <c r="A44" s="5"/>
      <c r="B44" s="5"/>
      <c r="C44" s="5"/>
      <c r="D44" s="5"/>
      <c r="E44" s="5"/>
      <c r="F44" s="5"/>
      <c r="G44" s="221" t="s">
        <v>312</v>
      </c>
      <c r="H44" s="222"/>
      <c r="I44" s="222"/>
      <c r="J44" s="222"/>
      <c r="K44" s="222"/>
      <c r="L44" s="222"/>
      <c r="M44" s="222"/>
      <c r="N44" s="223"/>
    </row>
    <row r="45" spans="1:15" s="7" customFormat="1" ht="14.25" customHeight="1" x14ac:dyDescent="0.35">
      <c r="A45" s="5"/>
      <c r="B45" s="5"/>
      <c r="C45" s="5"/>
      <c r="D45" s="5"/>
      <c r="E45" s="5"/>
      <c r="F45" s="5"/>
      <c r="G45" s="224"/>
      <c r="H45" s="225"/>
      <c r="I45" s="225"/>
      <c r="J45" s="225"/>
      <c r="K45" s="225"/>
      <c r="L45" s="225"/>
      <c r="M45" s="225"/>
      <c r="N45" s="226"/>
    </row>
    <row r="46" spans="1:15" ht="14.25" customHeight="1" x14ac:dyDescent="0.35">
      <c r="G46" s="224"/>
      <c r="H46" s="225"/>
      <c r="I46" s="225"/>
      <c r="J46" s="225"/>
      <c r="K46" s="225"/>
      <c r="L46" s="225"/>
      <c r="M46" s="225"/>
      <c r="N46" s="226"/>
    </row>
    <row r="47" spans="1:15" ht="14.25" customHeight="1" x14ac:dyDescent="0.35">
      <c r="G47" s="224"/>
      <c r="H47" s="225"/>
      <c r="I47" s="225"/>
      <c r="J47" s="225"/>
      <c r="K47" s="225"/>
      <c r="L47" s="225"/>
      <c r="M47" s="225"/>
      <c r="N47" s="226"/>
    </row>
    <row r="48" spans="1:15" ht="14.25" customHeight="1" x14ac:dyDescent="0.35">
      <c r="G48" s="224"/>
      <c r="H48" s="225"/>
      <c r="I48" s="225"/>
      <c r="J48" s="225"/>
      <c r="K48" s="225"/>
      <c r="L48" s="225"/>
      <c r="M48" s="225"/>
      <c r="N48" s="226"/>
    </row>
    <row r="49" spans="1:14" ht="14.25" customHeight="1" x14ac:dyDescent="0.35">
      <c r="G49" s="227"/>
      <c r="H49" s="228"/>
      <c r="I49" s="228"/>
      <c r="J49" s="228"/>
      <c r="K49" s="228"/>
      <c r="L49" s="228"/>
      <c r="M49" s="228"/>
      <c r="N49" s="229"/>
    </row>
    <row r="50" spans="1:14" ht="14.25" hidden="1" customHeight="1" x14ac:dyDescent="0.35">
      <c r="A50" s="4"/>
    </row>
    <row r="51" spans="1:14" ht="14.25" hidden="1" customHeight="1" x14ac:dyDescent="0.35">
      <c r="A51" s="4"/>
    </row>
    <row r="52" spans="1:14" ht="14.25" hidden="1" customHeight="1" x14ac:dyDescent="0.35">
      <c r="A52" s="4"/>
    </row>
    <row r="53" spans="1:14" ht="14.25" customHeight="1" x14ac:dyDescent="0.35"/>
    <row r="54" spans="1:14" ht="14.25" customHeight="1" x14ac:dyDescent="0.35"/>
    <row r="55" spans="1:14" ht="14.25" customHeight="1" x14ac:dyDescent="0.35">
      <c r="G55" s="221" t="s">
        <v>313</v>
      </c>
      <c r="H55" s="222"/>
      <c r="I55" s="222"/>
      <c r="J55" s="222"/>
      <c r="K55" s="222"/>
      <c r="L55" s="222"/>
      <c r="M55" s="222"/>
      <c r="N55" s="223"/>
    </row>
    <row r="56" spans="1:14" ht="14.25" customHeight="1" x14ac:dyDescent="0.35">
      <c r="G56" s="224"/>
      <c r="H56" s="225"/>
      <c r="I56" s="225"/>
      <c r="J56" s="225"/>
      <c r="K56" s="225"/>
      <c r="L56" s="225"/>
      <c r="M56" s="225"/>
      <c r="N56" s="226"/>
    </row>
    <row r="57" spans="1:14" ht="14.25" customHeight="1" x14ac:dyDescent="0.35">
      <c r="G57" s="224"/>
      <c r="H57" s="225"/>
      <c r="I57" s="225"/>
      <c r="J57" s="225"/>
      <c r="K57" s="225"/>
      <c r="L57" s="225"/>
      <c r="M57" s="225"/>
      <c r="N57" s="226"/>
    </row>
    <row r="58" spans="1:14" ht="14.25" customHeight="1" x14ac:dyDescent="0.35">
      <c r="G58" s="227"/>
      <c r="H58" s="228"/>
      <c r="I58" s="228"/>
      <c r="J58" s="228"/>
      <c r="K58" s="228"/>
      <c r="L58" s="228"/>
      <c r="M58" s="228"/>
      <c r="N58" s="229"/>
    </row>
    <row r="59" spans="1:14" ht="14.25" customHeight="1" x14ac:dyDescent="0.35"/>
    <row r="60" spans="1:14" ht="14.25" customHeight="1" x14ac:dyDescent="0.35"/>
    <row r="61" spans="1:14" ht="14.25" customHeight="1" x14ac:dyDescent="0.35">
      <c r="G61" s="221" t="s">
        <v>160</v>
      </c>
      <c r="H61" s="222"/>
      <c r="I61" s="222"/>
      <c r="J61" s="222"/>
      <c r="K61" s="222"/>
      <c r="L61" s="222"/>
      <c r="M61" s="222"/>
      <c r="N61" s="223"/>
    </row>
    <row r="62" spans="1:14" ht="14.25" customHeight="1" x14ac:dyDescent="0.35">
      <c r="G62" s="224"/>
      <c r="H62" s="225"/>
      <c r="I62" s="225"/>
      <c r="J62" s="225"/>
      <c r="K62" s="225"/>
      <c r="L62" s="225"/>
      <c r="M62" s="225"/>
      <c r="N62" s="226"/>
    </row>
    <row r="63" spans="1:14" ht="14.25" customHeight="1" x14ac:dyDescent="0.35">
      <c r="G63" s="224"/>
      <c r="H63" s="225"/>
      <c r="I63" s="225"/>
      <c r="J63" s="225"/>
      <c r="K63" s="225"/>
      <c r="L63" s="225"/>
      <c r="M63" s="225"/>
      <c r="N63" s="226"/>
    </row>
    <row r="64" spans="1:14" ht="14.25" customHeight="1" x14ac:dyDescent="0.35">
      <c r="G64" s="227"/>
      <c r="H64" s="228"/>
      <c r="I64" s="228"/>
      <c r="J64" s="228"/>
      <c r="K64" s="228"/>
      <c r="L64" s="228"/>
      <c r="M64" s="228"/>
      <c r="N64" s="229"/>
    </row>
    <row r="65" spans="7:14" ht="14.25" customHeight="1" x14ac:dyDescent="0.35"/>
    <row r="66" spans="7:14" ht="14.25" customHeight="1" x14ac:dyDescent="0.35">
      <c r="G66" s="221" t="s">
        <v>161</v>
      </c>
      <c r="H66" s="222"/>
      <c r="I66" s="222"/>
      <c r="J66" s="222"/>
      <c r="K66" s="222"/>
      <c r="L66" s="222"/>
      <c r="M66" s="222"/>
      <c r="N66" s="223"/>
    </row>
    <row r="67" spans="7:14" ht="14.25" customHeight="1" x14ac:dyDescent="0.35">
      <c r="G67" s="224"/>
      <c r="H67" s="225"/>
      <c r="I67" s="225"/>
      <c r="J67" s="225"/>
      <c r="K67" s="225"/>
      <c r="L67" s="225"/>
      <c r="M67" s="225"/>
      <c r="N67" s="226"/>
    </row>
    <row r="68" spans="7:14" ht="14.25" customHeight="1" x14ac:dyDescent="0.35">
      <c r="G68" s="224"/>
      <c r="H68" s="225"/>
      <c r="I68" s="225"/>
      <c r="J68" s="225"/>
      <c r="K68" s="225"/>
      <c r="L68" s="225"/>
      <c r="M68" s="225"/>
      <c r="N68" s="226"/>
    </row>
    <row r="69" spans="7:14" ht="14.25" customHeight="1" x14ac:dyDescent="0.35">
      <c r="G69" s="224"/>
      <c r="H69" s="225"/>
      <c r="I69" s="225"/>
      <c r="J69" s="225"/>
      <c r="K69" s="225"/>
      <c r="L69" s="225"/>
      <c r="M69" s="225"/>
      <c r="N69" s="226"/>
    </row>
    <row r="70" spans="7:14" ht="14.25" customHeight="1" x14ac:dyDescent="0.35">
      <c r="G70" s="224"/>
      <c r="H70" s="225"/>
      <c r="I70" s="225"/>
      <c r="J70" s="225"/>
      <c r="K70" s="225"/>
      <c r="L70" s="225"/>
      <c r="M70" s="225"/>
      <c r="N70" s="226"/>
    </row>
    <row r="71" spans="7:14" ht="14.25" customHeight="1" x14ac:dyDescent="0.35">
      <c r="G71" s="224"/>
      <c r="H71" s="225"/>
      <c r="I71" s="225"/>
      <c r="J71" s="225"/>
      <c r="K71" s="225"/>
      <c r="L71" s="225"/>
      <c r="M71" s="225"/>
      <c r="N71" s="226"/>
    </row>
    <row r="72" spans="7:14" ht="14.25" customHeight="1" x14ac:dyDescent="0.35">
      <c r="G72" s="227"/>
      <c r="H72" s="228"/>
      <c r="I72" s="228"/>
      <c r="J72" s="228"/>
      <c r="K72" s="228"/>
      <c r="L72" s="228"/>
      <c r="M72" s="228"/>
      <c r="N72" s="229"/>
    </row>
    <row r="73" spans="7:14" ht="14.25" customHeight="1" x14ac:dyDescent="0.35"/>
    <row r="74" spans="7:14" ht="14.25" customHeight="1" x14ac:dyDescent="0.35"/>
    <row r="75" spans="7:14" ht="14.25" customHeight="1" x14ac:dyDescent="0.35">
      <c r="G75" s="221" t="s">
        <v>746</v>
      </c>
      <c r="H75" s="222"/>
      <c r="I75" s="222"/>
      <c r="J75" s="222"/>
      <c r="K75" s="222"/>
      <c r="L75" s="222"/>
      <c r="M75" s="222"/>
      <c r="N75" s="223"/>
    </row>
    <row r="76" spans="7:14" ht="14.25" customHeight="1" x14ac:dyDescent="0.35">
      <c r="G76" s="224"/>
      <c r="H76" s="225"/>
      <c r="I76" s="225"/>
      <c r="J76" s="225"/>
      <c r="K76" s="225"/>
      <c r="L76" s="225"/>
      <c r="M76" s="225"/>
      <c r="N76" s="226"/>
    </row>
    <row r="77" spans="7:14" ht="14.25" customHeight="1" x14ac:dyDescent="0.35">
      <c r="G77" s="224"/>
      <c r="H77" s="225"/>
      <c r="I77" s="225"/>
      <c r="J77" s="225"/>
      <c r="K77" s="225"/>
      <c r="L77" s="225"/>
      <c r="M77" s="225"/>
      <c r="N77" s="226"/>
    </row>
    <row r="78" spans="7:14" ht="14.25" customHeight="1" x14ac:dyDescent="0.35">
      <c r="G78" s="224"/>
      <c r="H78" s="225"/>
      <c r="I78" s="225"/>
      <c r="J78" s="225"/>
      <c r="K78" s="225"/>
      <c r="L78" s="225"/>
      <c r="M78" s="225"/>
      <c r="N78" s="226"/>
    </row>
    <row r="79" spans="7:14" ht="14.25" customHeight="1" x14ac:dyDescent="0.35">
      <c r="G79" s="224"/>
      <c r="H79" s="225"/>
      <c r="I79" s="225"/>
      <c r="J79" s="225"/>
      <c r="K79" s="225"/>
      <c r="L79" s="225"/>
      <c r="M79" s="225"/>
      <c r="N79" s="226"/>
    </row>
    <row r="80" spans="7:14" ht="14.25" customHeight="1" x14ac:dyDescent="0.35">
      <c r="G80" s="224"/>
      <c r="H80" s="225"/>
      <c r="I80" s="225"/>
      <c r="J80" s="225"/>
      <c r="K80" s="225"/>
      <c r="L80" s="225"/>
      <c r="M80" s="225"/>
      <c r="N80" s="226"/>
    </row>
    <row r="81" spans="7:14" ht="14.25" customHeight="1" x14ac:dyDescent="0.35">
      <c r="G81" s="224"/>
      <c r="H81" s="225"/>
      <c r="I81" s="225"/>
      <c r="J81" s="225"/>
      <c r="K81" s="225"/>
      <c r="L81" s="225"/>
      <c r="M81" s="225"/>
      <c r="N81" s="226"/>
    </row>
    <row r="82" spans="7:14" ht="14.25" customHeight="1" x14ac:dyDescent="0.35">
      <c r="G82" s="224"/>
      <c r="H82" s="225"/>
      <c r="I82" s="225"/>
      <c r="J82" s="225"/>
      <c r="K82" s="225"/>
      <c r="L82" s="225"/>
      <c r="M82" s="225"/>
      <c r="N82" s="226"/>
    </row>
    <row r="83" spans="7:14" ht="14.25" customHeight="1" x14ac:dyDescent="0.35">
      <c r="G83" s="224"/>
      <c r="H83" s="225"/>
      <c r="I83" s="225"/>
      <c r="J83" s="225"/>
      <c r="K83" s="225"/>
      <c r="L83" s="225"/>
      <c r="M83" s="225"/>
      <c r="N83" s="226"/>
    </row>
    <row r="84" spans="7:14" ht="14.25" customHeight="1" x14ac:dyDescent="0.35">
      <c r="G84" s="224"/>
      <c r="H84" s="225"/>
      <c r="I84" s="225"/>
      <c r="J84" s="225"/>
      <c r="K84" s="225"/>
      <c r="L84" s="225"/>
      <c r="M84" s="225"/>
      <c r="N84" s="226"/>
    </row>
    <row r="85" spans="7:14" ht="14.25" customHeight="1" x14ac:dyDescent="0.35">
      <c r="G85" s="224"/>
      <c r="H85" s="225"/>
      <c r="I85" s="225"/>
      <c r="J85" s="225"/>
      <c r="K85" s="225"/>
      <c r="L85" s="225"/>
      <c r="M85" s="225"/>
      <c r="N85" s="226"/>
    </row>
    <row r="86" spans="7:14" ht="14.25" customHeight="1" x14ac:dyDescent="0.35">
      <c r="G86" s="224"/>
      <c r="H86" s="225"/>
      <c r="I86" s="225"/>
      <c r="J86" s="225"/>
      <c r="K86" s="225"/>
      <c r="L86" s="225"/>
      <c r="M86" s="225"/>
      <c r="N86" s="226"/>
    </row>
    <row r="87" spans="7:14" ht="14.25" customHeight="1" x14ac:dyDescent="0.35">
      <c r="G87" s="224"/>
      <c r="H87" s="225"/>
      <c r="I87" s="225"/>
      <c r="J87" s="225"/>
      <c r="K87" s="225"/>
      <c r="L87" s="225"/>
      <c r="M87" s="225"/>
      <c r="N87" s="226"/>
    </row>
    <row r="88" spans="7:14" ht="14.25" customHeight="1" x14ac:dyDescent="0.35">
      <c r="G88" s="224"/>
      <c r="H88" s="225"/>
      <c r="I88" s="225"/>
      <c r="J88" s="225"/>
      <c r="K88" s="225"/>
      <c r="L88" s="225"/>
      <c r="M88" s="225"/>
      <c r="N88" s="226"/>
    </row>
    <row r="89" spans="7:14" ht="14.25" customHeight="1" x14ac:dyDescent="0.35">
      <c r="G89" s="227"/>
      <c r="H89" s="228"/>
      <c r="I89" s="228"/>
      <c r="J89" s="228"/>
      <c r="K89" s="228"/>
      <c r="L89" s="228"/>
      <c r="M89" s="228"/>
      <c r="N89" s="229"/>
    </row>
    <row r="90" spans="7:14" ht="14.25" customHeight="1" x14ac:dyDescent="0.35"/>
    <row r="91" spans="7:14" ht="14.25" customHeight="1" x14ac:dyDescent="0.35">
      <c r="G91" s="259" t="s">
        <v>738</v>
      </c>
      <c r="H91" s="259"/>
      <c r="I91" s="259"/>
      <c r="J91" s="259"/>
      <c r="K91" s="259"/>
      <c r="L91" s="259"/>
      <c r="M91" s="259"/>
      <c r="N91" s="259"/>
    </row>
    <row r="92" spans="7:14" ht="14.25" customHeight="1" x14ac:dyDescent="0.35">
      <c r="G92" s="259"/>
      <c r="H92" s="259"/>
      <c r="I92" s="259"/>
      <c r="J92" s="259"/>
      <c r="K92" s="259"/>
      <c r="L92" s="259"/>
      <c r="M92" s="259"/>
      <c r="N92" s="259"/>
    </row>
    <row r="93" spans="7:14" ht="14.25" customHeight="1" x14ac:dyDescent="0.35"/>
    <row r="94" spans="7:14" ht="14.25" customHeight="1" x14ac:dyDescent="0.35">
      <c r="G94" s="221" t="s">
        <v>162</v>
      </c>
      <c r="H94" s="222"/>
      <c r="I94" s="222"/>
      <c r="J94" s="222"/>
      <c r="K94" s="222"/>
      <c r="L94" s="222"/>
      <c r="M94" s="222"/>
      <c r="N94" s="223"/>
    </row>
    <row r="95" spans="7:14" ht="14.25" customHeight="1" x14ac:dyDescent="0.35">
      <c r="G95" s="227"/>
      <c r="H95" s="228"/>
      <c r="I95" s="228"/>
      <c r="J95" s="228"/>
      <c r="K95" s="228"/>
      <c r="L95" s="228"/>
      <c r="M95" s="228"/>
      <c r="N95" s="229"/>
    </row>
    <row r="96" spans="7:14" ht="14.25" customHeight="1" x14ac:dyDescent="0.35"/>
    <row r="97" spans="7:14" ht="14.25" customHeight="1" x14ac:dyDescent="0.35"/>
    <row r="98" spans="7:14" ht="14.25" customHeight="1" x14ac:dyDescent="0.35"/>
    <row r="99" spans="7:14" ht="14.25" customHeight="1" x14ac:dyDescent="0.35"/>
    <row r="100" spans="7:14" ht="14.25" customHeight="1" x14ac:dyDescent="0.35"/>
    <row r="101" spans="7:14" ht="14.25" customHeight="1" x14ac:dyDescent="0.35">
      <c r="G101" s="221" t="s">
        <v>745</v>
      </c>
      <c r="H101" s="222"/>
      <c r="I101" s="222"/>
      <c r="J101" s="222"/>
      <c r="K101" s="222"/>
      <c r="L101" s="222"/>
      <c r="M101" s="222"/>
      <c r="N101" s="223"/>
    </row>
    <row r="102" spans="7:14" ht="14.25" customHeight="1" x14ac:dyDescent="0.35">
      <c r="G102" s="227"/>
      <c r="H102" s="228"/>
      <c r="I102" s="228"/>
      <c r="J102" s="228"/>
      <c r="K102" s="228"/>
      <c r="L102" s="228"/>
      <c r="M102" s="228"/>
      <c r="N102" s="229"/>
    </row>
    <row r="103" spans="7:14" ht="14.25" customHeight="1" x14ac:dyDescent="0.35"/>
    <row r="104" spans="7:14" ht="14.25" customHeight="1" x14ac:dyDescent="0.35"/>
    <row r="105" spans="7:14" ht="14.25" customHeight="1" x14ac:dyDescent="0.35"/>
    <row r="106" spans="7:14" ht="14.25" customHeight="1" x14ac:dyDescent="0.35"/>
    <row r="107" spans="7:14" ht="14.25" customHeight="1" x14ac:dyDescent="0.35">
      <c r="G107" s="221" t="s">
        <v>747</v>
      </c>
      <c r="H107" s="222"/>
      <c r="I107" s="222"/>
      <c r="J107" s="222"/>
      <c r="K107" s="222"/>
      <c r="L107" s="222"/>
      <c r="M107" s="222"/>
      <c r="N107" s="223"/>
    </row>
    <row r="108" spans="7:14" ht="14.25" customHeight="1" x14ac:dyDescent="0.35">
      <c r="G108" s="224"/>
      <c r="H108" s="225"/>
      <c r="I108" s="225"/>
      <c r="J108" s="225"/>
      <c r="K108" s="225"/>
      <c r="L108" s="225"/>
      <c r="M108" s="225"/>
      <c r="N108" s="226"/>
    </row>
    <row r="109" spans="7:14" ht="14.25" customHeight="1" x14ac:dyDescent="0.35">
      <c r="G109" s="224"/>
      <c r="H109" s="225"/>
      <c r="I109" s="225"/>
      <c r="J109" s="225"/>
      <c r="K109" s="225"/>
      <c r="L109" s="225"/>
      <c r="M109" s="225"/>
      <c r="N109" s="226"/>
    </row>
    <row r="110" spans="7:14" ht="14.25" customHeight="1" x14ac:dyDescent="0.35">
      <c r="G110" s="227"/>
      <c r="H110" s="228"/>
      <c r="I110" s="228"/>
      <c r="J110" s="228"/>
      <c r="K110" s="228"/>
      <c r="L110" s="228"/>
      <c r="M110" s="228"/>
      <c r="N110" s="229"/>
    </row>
    <row r="111" spans="7:14" ht="14.25" customHeight="1" x14ac:dyDescent="0.35"/>
    <row r="112" spans="7:14" ht="14.25" customHeight="1" x14ac:dyDescent="0.35">
      <c r="H112" s="221" t="s">
        <v>182</v>
      </c>
      <c r="I112" s="222"/>
      <c r="J112" s="222"/>
      <c r="K112" s="222"/>
      <c r="L112" s="222"/>
      <c r="M112" s="222"/>
      <c r="N112" s="223"/>
    </row>
    <row r="113" spans="1:14" ht="14.25" customHeight="1" x14ac:dyDescent="0.35">
      <c r="H113" s="224"/>
      <c r="I113" s="225"/>
      <c r="J113" s="225"/>
      <c r="K113" s="225"/>
      <c r="L113" s="225"/>
      <c r="M113" s="225"/>
      <c r="N113" s="226"/>
    </row>
    <row r="114" spans="1:14" ht="14.25" customHeight="1" x14ac:dyDescent="0.35">
      <c r="H114" s="224"/>
      <c r="I114" s="225"/>
      <c r="J114" s="225"/>
      <c r="K114" s="225"/>
      <c r="L114" s="225"/>
      <c r="M114" s="225"/>
      <c r="N114" s="226"/>
    </row>
    <row r="115" spans="1:14" ht="14.25" customHeight="1" x14ac:dyDescent="0.35">
      <c r="H115" s="224"/>
      <c r="I115" s="225"/>
      <c r="J115" s="225"/>
      <c r="K115" s="225"/>
      <c r="L115" s="225"/>
      <c r="M115" s="225"/>
      <c r="N115" s="226"/>
    </row>
    <row r="116" spans="1:14" ht="14.25" customHeight="1" x14ac:dyDescent="0.35">
      <c r="H116" s="224"/>
      <c r="I116" s="225"/>
      <c r="J116" s="225"/>
      <c r="K116" s="225"/>
      <c r="L116" s="225"/>
      <c r="M116" s="225"/>
      <c r="N116" s="226"/>
    </row>
    <row r="117" spans="1:14" ht="14.25" customHeight="1" x14ac:dyDescent="0.35">
      <c r="H117" s="224"/>
      <c r="I117" s="225"/>
      <c r="J117" s="225"/>
      <c r="K117" s="225"/>
      <c r="L117" s="225"/>
      <c r="M117" s="225"/>
      <c r="N117" s="226"/>
    </row>
    <row r="118" spans="1:14" ht="14.25" customHeight="1" x14ac:dyDescent="0.35">
      <c r="H118" s="224"/>
      <c r="I118" s="225"/>
      <c r="J118" s="225"/>
      <c r="K118" s="225"/>
      <c r="L118" s="225"/>
      <c r="M118" s="225"/>
      <c r="N118" s="226"/>
    </row>
    <row r="119" spans="1:14" ht="14.25" customHeight="1" x14ac:dyDescent="0.35">
      <c r="H119" s="227"/>
      <c r="I119" s="228"/>
      <c r="J119" s="228"/>
      <c r="K119" s="228"/>
      <c r="L119" s="228"/>
      <c r="M119" s="228"/>
      <c r="N119" s="229"/>
    </row>
    <row r="120" spans="1:14" ht="14.25" customHeight="1" x14ac:dyDescent="0.35"/>
    <row r="121" spans="1:14" ht="14.25" customHeight="1" x14ac:dyDescent="0.35"/>
    <row r="122" spans="1:14" ht="14.25" customHeight="1" x14ac:dyDescent="0.35"/>
    <row r="123" spans="1:14" ht="14.25" customHeight="1" x14ac:dyDescent="0.35"/>
    <row r="124" spans="1:14" ht="14.25" customHeight="1" x14ac:dyDescent="0.35"/>
    <row r="125" spans="1:14" ht="14.25" customHeight="1" x14ac:dyDescent="0.35"/>
    <row r="126" spans="1:14" ht="14.25" customHeight="1" x14ac:dyDescent="0.35"/>
    <row r="127" spans="1:14" ht="14.25" customHeight="1" x14ac:dyDescent="0.35">
      <c r="A127" s="220" t="s">
        <v>44</v>
      </c>
      <c r="B127" s="220"/>
      <c r="C127" s="220"/>
      <c r="D127" s="220"/>
      <c r="E127" s="220"/>
      <c r="F127" s="220"/>
      <c r="G127" s="220"/>
      <c r="H127" s="220"/>
      <c r="I127" s="220"/>
      <c r="J127" s="220"/>
      <c r="K127" s="220"/>
      <c r="L127" s="220"/>
      <c r="M127" s="220"/>
      <c r="N127" s="220"/>
    </row>
    <row r="128" spans="1:14" ht="14.25" customHeight="1" x14ac:dyDescent="0.35"/>
    <row r="129" spans="1:14" s="72" customFormat="1" ht="14.25" customHeight="1" x14ac:dyDescent="0.35">
      <c r="A129" s="221" t="s">
        <v>729</v>
      </c>
      <c r="B129" s="222"/>
      <c r="C129" s="222"/>
      <c r="D129" s="222"/>
      <c r="E129" s="222"/>
      <c r="F129" s="223"/>
    </row>
    <row r="130" spans="1:14" s="72" customFormat="1" ht="14.25" customHeight="1" x14ac:dyDescent="0.35">
      <c r="A130" s="224"/>
      <c r="B130" s="225"/>
      <c r="C130" s="225"/>
      <c r="D130" s="225"/>
      <c r="E130" s="225"/>
      <c r="F130" s="226"/>
    </row>
    <row r="131" spans="1:14" s="72" customFormat="1" ht="14.25" customHeight="1" x14ac:dyDescent="0.35">
      <c r="A131" s="224"/>
      <c r="B131" s="225"/>
      <c r="C131" s="225"/>
      <c r="D131" s="225"/>
      <c r="E131" s="225"/>
      <c r="F131" s="226"/>
    </row>
    <row r="132" spans="1:14" s="72" customFormat="1" ht="15" customHeight="1" x14ac:dyDescent="0.35">
      <c r="A132" s="224"/>
      <c r="B132" s="225"/>
      <c r="C132" s="225"/>
      <c r="D132" s="225"/>
      <c r="E132" s="225"/>
      <c r="F132" s="226"/>
    </row>
    <row r="133" spans="1:14" s="72" customFormat="1" ht="15" customHeight="1" x14ac:dyDescent="0.35">
      <c r="A133" s="224"/>
      <c r="B133" s="225"/>
      <c r="C133" s="225"/>
      <c r="D133" s="225"/>
      <c r="E133" s="225"/>
      <c r="F133" s="226"/>
    </row>
    <row r="134" spans="1:14" s="72" customFormat="1" ht="15" customHeight="1" x14ac:dyDescent="0.35">
      <c r="A134" s="224"/>
      <c r="B134" s="225"/>
      <c r="C134" s="225"/>
      <c r="D134" s="225"/>
      <c r="E134" s="225"/>
      <c r="F134" s="226"/>
    </row>
    <row r="135" spans="1:14" s="72" customFormat="1" ht="14.25" customHeight="1" x14ac:dyDescent="0.35">
      <c r="A135" s="224"/>
      <c r="B135" s="225"/>
      <c r="C135" s="225"/>
      <c r="D135" s="225"/>
      <c r="E135" s="225"/>
      <c r="F135" s="226"/>
    </row>
    <row r="136" spans="1:14" ht="14.25" customHeight="1" x14ac:dyDescent="0.35">
      <c r="A136" s="224"/>
      <c r="B136" s="225"/>
      <c r="C136" s="225"/>
      <c r="D136" s="225"/>
      <c r="E136" s="225"/>
      <c r="F136" s="226"/>
    </row>
    <row r="137" spans="1:14" ht="14.25" customHeight="1" x14ac:dyDescent="0.35">
      <c r="A137" s="224"/>
      <c r="B137" s="225"/>
      <c r="C137" s="225"/>
      <c r="D137" s="225"/>
      <c r="E137" s="225"/>
      <c r="F137" s="226"/>
    </row>
    <row r="138" spans="1:14" ht="14.25" customHeight="1" x14ac:dyDescent="0.35">
      <c r="A138" s="224"/>
      <c r="B138" s="225"/>
      <c r="C138" s="225"/>
      <c r="D138" s="225"/>
      <c r="E138" s="225"/>
      <c r="F138" s="226"/>
    </row>
    <row r="139" spans="1:14" ht="14.25" customHeight="1" x14ac:dyDescent="0.35">
      <c r="A139" s="224"/>
      <c r="B139" s="225"/>
      <c r="C139" s="225"/>
      <c r="D139" s="225"/>
      <c r="E139" s="225"/>
      <c r="F139" s="226"/>
    </row>
    <row r="140" spans="1:14" ht="14.25" customHeight="1" x14ac:dyDescent="0.35">
      <c r="A140" s="224"/>
      <c r="B140" s="225"/>
      <c r="C140" s="225"/>
      <c r="D140" s="225"/>
      <c r="E140" s="225"/>
      <c r="F140" s="226"/>
    </row>
    <row r="141" spans="1:14" ht="14.25" customHeight="1" x14ac:dyDescent="0.35">
      <c r="A141" s="227"/>
      <c r="B141" s="228"/>
      <c r="C141" s="228"/>
      <c r="D141" s="228"/>
      <c r="E141" s="228"/>
      <c r="F141" s="229"/>
    </row>
    <row r="142" spans="1:14" ht="14.25" customHeight="1" x14ac:dyDescent="0.35">
      <c r="A142" s="74"/>
      <c r="B142" s="74"/>
      <c r="C142" s="74"/>
      <c r="D142" s="74"/>
      <c r="E142" s="74"/>
      <c r="F142" s="74"/>
      <c r="G142" s="74"/>
      <c r="H142" s="74"/>
    </row>
    <row r="143" spans="1:14" ht="14.25" customHeight="1" x14ac:dyDescent="0.35">
      <c r="A143" s="74"/>
      <c r="B143" s="74"/>
      <c r="C143" s="74"/>
      <c r="D143" s="74"/>
      <c r="E143" s="74"/>
      <c r="F143" s="74"/>
      <c r="G143" s="219" t="s">
        <v>240</v>
      </c>
      <c r="H143" s="219"/>
      <c r="I143" s="219"/>
      <c r="J143" s="219"/>
      <c r="K143" s="219"/>
      <c r="L143" s="219"/>
      <c r="M143" s="219"/>
      <c r="N143" s="219"/>
    </row>
    <row r="144" spans="1:14" ht="14.25" customHeight="1" x14ac:dyDescent="0.35">
      <c r="A144" s="74"/>
      <c r="B144" s="74"/>
      <c r="C144" s="74"/>
      <c r="D144" s="74"/>
      <c r="E144" s="74"/>
      <c r="F144" s="74"/>
      <c r="G144" s="219"/>
      <c r="H144" s="219"/>
      <c r="I144" s="219"/>
      <c r="J144" s="219"/>
      <c r="K144" s="219"/>
      <c r="L144" s="219"/>
      <c r="M144" s="219"/>
      <c r="N144" s="219"/>
    </row>
    <row r="145" spans="1:14" ht="14.25" customHeight="1" x14ac:dyDescent="0.35">
      <c r="A145" s="74"/>
      <c r="B145" s="74"/>
      <c r="C145" s="74"/>
      <c r="D145" s="74"/>
      <c r="E145" s="74"/>
      <c r="F145" s="74"/>
      <c r="G145" s="219"/>
      <c r="H145" s="219"/>
      <c r="I145" s="219"/>
      <c r="J145" s="219"/>
      <c r="K145" s="219"/>
      <c r="L145" s="219"/>
      <c r="M145" s="219"/>
      <c r="N145" s="219"/>
    </row>
    <row r="146" spans="1:14" ht="14.25" customHeight="1" x14ac:dyDescent="0.35">
      <c r="A146" s="74"/>
      <c r="B146" s="74"/>
      <c r="C146" s="74"/>
      <c r="D146" s="74"/>
      <c r="E146" s="74"/>
      <c r="F146" s="74"/>
      <c r="G146" s="219"/>
      <c r="H146" s="219"/>
      <c r="I146" s="219"/>
      <c r="J146" s="219"/>
      <c r="K146" s="219"/>
      <c r="L146" s="219"/>
      <c r="M146" s="219"/>
      <c r="N146" s="219"/>
    </row>
    <row r="147" spans="1:14" ht="14.25" customHeight="1" x14ac:dyDescent="0.35">
      <c r="G147" s="219"/>
      <c r="H147" s="219"/>
      <c r="I147" s="219"/>
      <c r="J147" s="219"/>
      <c r="K147" s="219"/>
      <c r="L147" s="219"/>
      <c r="M147" s="219"/>
      <c r="N147" s="219"/>
    </row>
    <row r="148" spans="1:14" ht="14.25" customHeight="1" x14ac:dyDescent="0.35"/>
    <row r="149" spans="1:14" ht="14.25" customHeight="1" x14ac:dyDescent="0.35"/>
    <row r="150" spans="1:14" ht="14.25" customHeight="1" x14ac:dyDescent="0.35"/>
    <row r="151" spans="1:14" ht="14.25" customHeight="1" x14ac:dyDescent="0.35"/>
    <row r="152" spans="1:14" ht="14.25" customHeight="1" x14ac:dyDescent="0.35">
      <c r="A152" s="219" t="s">
        <v>230</v>
      </c>
      <c r="B152" s="219"/>
      <c r="C152" s="219"/>
      <c r="D152" s="219"/>
      <c r="E152" s="219"/>
      <c r="F152" s="219"/>
      <c r="G152" s="219"/>
      <c r="H152" s="219"/>
      <c r="I152" s="219"/>
      <c r="J152" s="219"/>
      <c r="K152" s="219"/>
      <c r="L152" s="219"/>
      <c r="M152" s="219"/>
      <c r="N152" s="219"/>
    </row>
    <row r="153" spans="1:14" ht="14.25" customHeight="1" x14ac:dyDescent="0.35">
      <c r="A153" s="219"/>
      <c r="B153" s="219"/>
      <c r="C153" s="219"/>
      <c r="D153" s="219"/>
      <c r="E153" s="219"/>
      <c r="F153" s="219"/>
      <c r="G153" s="219"/>
      <c r="H153" s="219"/>
      <c r="I153" s="219"/>
      <c r="J153" s="219"/>
      <c r="K153" s="219"/>
      <c r="L153" s="219"/>
      <c r="M153" s="219"/>
      <c r="N153" s="219"/>
    </row>
    <row r="154" spans="1:14" ht="14.25" customHeight="1" x14ac:dyDescent="0.35">
      <c r="A154" s="219"/>
      <c r="B154" s="219"/>
      <c r="C154" s="219"/>
      <c r="D154" s="219"/>
      <c r="E154" s="219"/>
      <c r="F154" s="219"/>
      <c r="G154" s="219"/>
      <c r="H154" s="219"/>
      <c r="I154" s="219"/>
      <c r="J154" s="219"/>
      <c r="K154" s="219"/>
      <c r="L154" s="219"/>
      <c r="M154" s="219"/>
      <c r="N154" s="219"/>
    </row>
    <row r="155" spans="1:14" ht="14.25" customHeight="1" x14ac:dyDescent="0.35">
      <c r="A155" s="219"/>
      <c r="B155" s="219"/>
      <c r="C155" s="219"/>
      <c r="D155" s="219"/>
      <c r="E155" s="219"/>
      <c r="F155" s="219"/>
      <c r="G155" s="219"/>
      <c r="H155" s="219"/>
      <c r="I155" s="219"/>
      <c r="J155" s="219"/>
      <c r="K155" s="219"/>
      <c r="L155" s="219"/>
      <c r="M155" s="219"/>
      <c r="N155" s="219"/>
    </row>
    <row r="156" spans="1:14" ht="14.25" customHeight="1" x14ac:dyDescent="0.35">
      <c r="A156" s="219"/>
      <c r="B156" s="219"/>
      <c r="C156" s="219"/>
      <c r="D156" s="219"/>
      <c r="E156" s="219"/>
      <c r="F156" s="219"/>
      <c r="G156" s="219"/>
      <c r="H156" s="219"/>
      <c r="I156" s="219"/>
      <c r="J156" s="219"/>
      <c r="K156" s="219"/>
      <c r="L156" s="219"/>
      <c r="M156" s="219"/>
      <c r="N156" s="219"/>
    </row>
    <row r="157" spans="1:14" ht="14.25" customHeight="1" x14ac:dyDescent="0.35">
      <c r="A157" s="219"/>
      <c r="B157" s="219"/>
      <c r="C157" s="219"/>
      <c r="D157" s="219"/>
      <c r="E157" s="219"/>
      <c r="F157" s="219"/>
      <c r="G157" s="219"/>
      <c r="H157" s="219"/>
      <c r="I157" s="219"/>
      <c r="J157" s="219"/>
      <c r="K157" s="219"/>
      <c r="L157" s="219"/>
      <c r="M157" s="219"/>
      <c r="N157" s="219"/>
    </row>
    <row r="158" spans="1:14" ht="14.25" customHeight="1" x14ac:dyDescent="0.35">
      <c r="A158" s="219"/>
      <c r="B158" s="219"/>
      <c r="C158" s="219"/>
      <c r="D158" s="219"/>
      <c r="E158" s="219"/>
      <c r="F158" s="219"/>
      <c r="G158" s="219"/>
      <c r="H158" s="219"/>
      <c r="I158" s="219"/>
      <c r="J158" s="219"/>
      <c r="K158" s="219"/>
      <c r="L158" s="219"/>
      <c r="M158" s="219"/>
      <c r="N158" s="219"/>
    </row>
    <row r="159" spans="1:14" ht="14.25" customHeight="1" x14ac:dyDescent="0.35"/>
    <row r="160" spans="1:14" ht="14.25" customHeight="1" x14ac:dyDescent="0.35">
      <c r="A160" s="239" t="s">
        <v>231</v>
      </c>
      <c r="B160" s="240"/>
      <c r="C160" s="240"/>
      <c r="D160" s="241"/>
      <c r="F160" s="239" t="s">
        <v>232</v>
      </c>
      <c r="G160" s="240"/>
      <c r="H160" s="241"/>
      <c r="J160" s="221" t="s">
        <v>234</v>
      </c>
      <c r="K160" s="222"/>
      <c r="L160" s="223"/>
    </row>
    <row r="161" spans="7:14" ht="14.25" customHeight="1" x14ac:dyDescent="0.35">
      <c r="J161" s="227"/>
      <c r="K161" s="228"/>
      <c r="L161" s="229"/>
    </row>
    <row r="162" spans="7:14" ht="14.25" customHeight="1" x14ac:dyDescent="0.35"/>
    <row r="163" spans="7:14" ht="14.25" customHeight="1" x14ac:dyDescent="0.35"/>
    <row r="164" spans="7:14" ht="14.25" customHeight="1" x14ac:dyDescent="0.35"/>
    <row r="165" spans="7:14" ht="14.25" customHeight="1" x14ac:dyDescent="0.35"/>
    <row r="166" spans="7:14" ht="14.25" customHeight="1" x14ac:dyDescent="0.35"/>
    <row r="167" spans="7:14" ht="14.25" customHeight="1" x14ac:dyDescent="0.35">
      <c r="J167" s="221" t="s">
        <v>233</v>
      </c>
      <c r="K167" s="222"/>
      <c r="L167" s="223"/>
    </row>
    <row r="168" spans="7:14" ht="14.25" customHeight="1" x14ac:dyDescent="0.35">
      <c r="J168" s="227"/>
      <c r="K168" s="228"/>
      <c r="L168" s="229"/>
    </row>
    <row r="169" spans="7:14" ht="14.25" customHeight="1" x14ac:dyDescent="0.35"/>
    <row r="170" spans="7:14" ht="14.25" customHeight="1" x14ac:dyDescent="0.35"/>
    <row r="171" spans="7:14" ht="14.25" customHeight="1" x14ac:dyDescent="0.35"/>
    <row r="172" spans="7:14" ht="14.25" customHeight="1" x14ac:dyDescent="0.35"/>
    <row r="173" spans="7:14" ht="14.25" customHeight="1" x14ac:dyDescent="0.35"/>
    <row r="174" spans="7:14" ht="14.25" customHeight="1" x14ac:dyDescent="0.35">
      <c r="G174" s="219" t="s">
        <v>235</v>
      </c>
      <c r="H174" s="219"/>
      <c r="I174" s="219"/>
      <c r="J174" s="219"/>
      <c r="K174" s="219"/>
      <c r="L174" s="219"/>
      <c r="M174" s="219"/>
      <c r="N174" s="219"/>
    </row>
    <row r="175" spans="7:14" ht="14.25" customHeight="1" x14ac:dyDescent="0.35">
      <c r="G175" s="219"/>
      <c r="H175" s="219"/>
      <c r="I175" s="219"/>
      <c r="J175" s="219"/>
      <c r="K175" s="219"/>
      <c r="L175" s="219"/>
      <c r="M175" s="219"/>
      <c r="N175" s="219"/>
    </row>
    <row r="176" spans="7:14" ht="14.25" customHeight="1" x14ac:dyDescent="0.35">
      <c r="G176" s="219"/>
      <c r="H176" s="219"/>
      <c r="I176" s="219"/>
      <c r="J176" s="219"/>
      <c r="K176" s="219"/>
      <c r="L176" s="219"/>
      <c r="M176" s="219"/>
      <c r="N176" s="219"/>
    </row>
    <row r="177" spans="7:14" ht="14.25" customHeight="1" x14ac:dyDescent="0.35">
      <c r="G177" s="219"/>
      <c r="H177" s="219"/>
      <c r="I177" s="219"/>
      <c r="J177" s="219"/>
      <c r="K177" s="219"/>
      <c r="L177" s="219"/>
      <c r="M177" s="219"/>
      <c r="N177" s="219"/>
    </row>
    <row r="178" spans="7:14" ht="14.25" customHeight="1" x14ac:dyDescent="0.35"/>
    <row r="179" spans="7:14" ht="14.25" customHeight="1" x14ac:dyDescent="0.35">
      <c r="G179" s="242" t="s">
        <v>236</v>
      </c>
      <c r="H179" s="242"/>
      <c r="I179" s="242"/>
      <c r="J179" s="242"/>
      <c r="K179" s="242"/>
      <c r="L179" s="242"/>
      <c r="M179" s="242"/>
      <c r="N179" s="242"/>
    </row>
    <row r="180" spans="7:14" ht="14.25" customHeight="1" x14ac:dyDescent="0.35">
      <c r="G180" s="242"/>
      <c r="H180" s="242"/>
      <c r="I180" s="242"/>
      <c r="J180" s="242"/>
      <c r="K180" s="242"/>
      <c r="L180" s="242"/>
      <c r="M180" s="242"/>
      <c r="N180" s="242"/>
    </row>
    <row r="181" spans="7:14" ht="14.25" customHeight="1" x14ac:dyDescent="0.35"/>
    <row r="182" spans="7:14" ht="14.25" customHeight="1" x14ac:dyDescent="0.35"/>
    <row r="183" spans="7:14" ht="14.25" customHeight="1" x14ac:dyDescent="0.35"/>
    <row r="184" spans="7:14" ht="14.25" customHeight="1" x14ac:dyDescent="0.35">
      <c r="G184" s="242" t="s">
        <v>237</v>
      </c>
      <c r="H184" s="242"/>
      <c r="I184" s="242"/>
      <c r="J184" s="242"/>
      <c r="K184" s="242"/>
      <c r="L184" s="242"/>
      <c r="M184" s="242"/>
      <c r="N184" s="242"/>
    </row>
    <row r="185" spans="7:14" ht="14.25" customHeight="1" x14ac:dyDescent="0.35">
      <c r="G185" s="242"/>
      <c r="H185" s="242"/>
      <c r="I185" s="242"/>
      <c r="J185" s="242"/>
      <c r="K185" s="242"/>
      <c r="L185" s="242"/>
      <c r="M185" s="242"/>
      <c r="N185" s="242"/>
    </row>
    <row r="186" spans="7:14" ht="14.25" customHeight="1" x14ac:dyDescent="0.35"/>
    <row r="187" spans="7:14" ht="14.25" customHeight="1" x14ac:dyDescent="0.35"/>
    <row r="188" spans="7:14" ht="14.25" customHeight="1" x14ac:dyDescent="0.35">
      <c r="G188" s="243" t="s">
        <v>238</v>
      </c>
      <c r="H188" s="244"/>
      <c r="I188" s="244"/>
      <c r="J188" s="244"/>
      <c r="K188" s="244"/>
      <c r="L188" s="244"/>
      <c r="M188" s="244"/>
      <c r="N188" s="245"/>
    </row>
    <row r="189" spans="7:14" ht="14.25" customHeight="1" x14ac:dyDescent="0.35">
      <c r="G189" s="246"/>
      <c r="H189" s="247"/>
      <c r="I189" s="247"/>
      <c r="J189" s="247"/>
      <c r="K189" s="247"/>
      <c r="L189" s="247"/>
      <c r="M189" s="247"/>
      <c r="N189" s="248"/>
    </row>
    <row r="190" spans="7:14" ht="14.25" customHeight="1" x14ac:dyDescent="0.35"/>
    <row r="191" spans="7:14" ht="14.25" customHeight="1" x14ac:dyDescent="0.35"/>
    <row r="192" spans="7:14" ht="14.25" customHeight="1" x14ac:dyDescent="0.35"/>
    <row r="193" spans="7:14" ht="14.25" customHeight="1" x14ac:dyDescent="0.35"/>
    <row r="194" spans="7:14" ht="14.25" customHeight="1" x14ac:dyDescent="0.35"/>
    <row r="195" spans="7:14" ht="14.25" customHeight="1" x14ac:dyDescent="0.35"/>
    <row r="196" spans="7:14" ht="14.25" customHeight="1" x14ac:dyDescent="0.35">
      <c r="G196" s="219" t="s">
        <v>241</v>
      </c>
      <c r="H196" s="242"/>
      <c r="I196" s="242"/>
      <c r="J196" s="242"/>
      <c r="K196" s="242"/>
      <c r="L196" s="242"/>
      <c r="M196" s="242"/>
      <c r="N196" s="242"/>
    </row>
    <row r="197" spans="7:14" ht="14.25" customHeight="1" x14ac:dyDescent="0.35">
      <c r="G197" s="242"/>
      <c r="H197" s="242"/>
      <c r="I197" s="242"/>
      <c r="J197" s="242"/>
      <c r="K197" s="242"/>
      <c r="L197" s="242"/>
      <c r="M197" s="242"/>
      <c r="N197" s="242"/>
    </row>
    <row r="198" spans="7:14" ht="14.25" customHeight="1" x14ac:dyDescent="0.35">
      <c r="G198" s="242"/>
      <c r="H198" s="242"/>
      <c r="I198" s="242"/>
      <c r="J198" s="242"/>
      <c r="K198" s="242"/>
      <c r="L198" s="242"/>
      <c r="M198" s="242"/>
      <c r="N198" s="242"/>
    </row>
    <row r="199" spans="7:14" ht="14.25" customHeight="1" x14ac:dyDescent="0.35">
      <c r="G199" s="242"/>
      <c r="H199" s="242"/>
      <c r="I199" s="242"/>
      <c r="J199" s="242"/>
      <c r="K199" s="242"/>
      <c r="L199" s="242"/>
      <c r="M199" s="242"/>
      <c r="N199" s="242"/>
    </row>
    <row r="200" spans="7:14" ht="14.25" customHeight="1" x14ac:dyDescent="0.35">
      <c r="G200" s="242"/>
      <c r="H200" s="242"/>
      <c r="I200" s="242"/>
      <c r="J200" s="242"/>
      <c r="K200" s="242"/>
      <c r="L200" s="242"/>
      <c r="M200" s="242"/>
      <c r="N200" s="242"/>
    </row>
    <row r="201" spans="7:14" ht="14.25" customHeight="1" x14ac:dyDescent="0.35">
      <c r="G201" s="242"/>
      <c r="H201" s="242"/>
      <c r="I201" s="242"/>
      <c r="J201" s="242"/>
      <c r="K201" s="242"/>
      <c r="L201" s="242"/>
      <c r="M201" s="242"/>
      <c r="N201" s="242"/>
    </row>
    <row r="202" spans="7:14" ht="14.25" customHeight="1" x14ac:dyDescent="0.35"/>
    <row r="203" spans="7:14" ht="14.25" customHeight="1" x14ac:dyDescent="0.35"/>
    <row r="204" spans="7:14" ht="14.25" customHeight="1" x14ac:dyDescent="0.35">
      <c r="G204" s="219" t="s">
        <v>242</v>
      </c>
      <c r="H204" s="219"/>
      <c r="I204" s="219"/>
      <c r="J204" s="219"/>
      <c r="K204" s="219"/>
      <c r="L204" s="219"/>
      <c r="M204" s="219"/>
      <c r="N204" s="219"/>
    </row>
    <row r="205" spans="7:14" ht="14.25" customHeight="1" x14ac:dyDescent="0.35">
      <c r="G205" s="219"/>
      <c r="H205" s="219"/>
      <c r="I205" s="219"/>
      <c r="J205" s="219"/>
      <c r="K205" s="219"/>
      <c r="L205" s="219"/>
      <c r="M205" s="219"/>
      <c r="N205" s="219"/>
    </row>
    <row r="206" spans="7:14" ht="14.25" customHeight="1" x14ac:dyDescent="0.35">
      <c r="G206" s="219"/>
      <c r="H206" s="219"/>
      <c r="I206" s="219"/>
      <c r="J206" s="219"/>
      <c r="K206" s="219"/>
      <c r="L206" s="219"/>
      <c r="M206" s="219"/>
      <c r="N206" s="219"/>
    </row>
    <row r="207" spans="7:14" ht="14.25" customHeight="1" x14ac:dyDescent="0.35"/>
    <row r="208" spans="7:14" ht="14.25" customHeight="1" x14ac:dyDescent="0.35"/>
    <row r="209" spans="1:14" ht="14.25" customHeight="1" x14ac:dyDescent="0.35"/>
    <row r="210" spans="1:14" ht="14.25" customHeight="1" x14ac:dyDescent="0.35"/>
    <row r="211" spans="1:14" ht="14.25" customHeight="1" x14ac:dyDescent="0.35">
      <c r="A211" s="220" t="s">
        <v>730</v>
      </c>
      <c r="B211" s="220"/>
      <c r="C211" s="220"/>
      <c r="D211" s="220"/>
      <c r="E211" s="220"/>
      <c r="F211" s="220"/>
      <c r="G211" s="220"/>
      <c r="H211" s="220"/>
      <c r="I211" s="220"/>
      <c r="J211" s="220"/>
      <c r="K211" s="220"/>
      <c r="L211" s="220"/>
      <c r="M211" s="220"/>
      <c r="N211" s="220"/>
    </row>
    <row r="212" spans="1:14" ht="14.25" customHeight="1" x14ac:dyDescent="0.35"/>
    <row r="213" spans="1:14" ht="14.25" customHeight="1" x14ac:dyDescent="0.35">
      <c r="A213" s="221" t="s">
        <v>255</v>
      </c>
      <c r="B213" s="222"/>
      <c r="C213" s="222"/>
      <c r="D213" s="222"/>
      <c r="E213" s="222"/>
      <c r="F213" s="223"/>
    </row>
    <row r="214" spans="1:14" ht="14.25" customHeight="1" x14ac:dyDescent="0.35">
      <c r="A214" s="224"/>
      <c r="B214" s="225"/>
      <c r="C214" s="225"/>
      <c r="D214" s="225"/>
      <c r="E214" s="225"/>
      <c r="F214" s="226"/>
    </row>
    <row r="215" spans="1:14" ht="14.25" customHeight="1" x14ac:dyDescent="0.35">
      <c r="A215" s="224"/>
      <c r="B215" s="225"/>
      <c r="C215" s="225"/>
      <c r="D215" s="225"/>
      <c r="E215" s="225"/>
      <c r="F215" s="226"/>
    </row>
    <row r="216" spans="1:14" ht="14.25" customHeight="1" x14ac:dyDescent="0.35">
      <c r="A216" s="224"/>
      <c r="B216" s="225"/>
      <c r="C216" s="225"/>
      <c r="D216" s="225"/>
      <c r="E216" s="225"/>
      <c r="F216" s="226"/>
    </row>
    <row r="217" spans="1:14" ht="14.25" customHeight="1" x14ac:dyDescent="0.35">
      <c r="A217" s="227"/>
      <c r="B217" s="228"/>
      <c r="C217" s="228"/>
      <c r="D217" s="228"/>
      <c r="E217" s="228"/>
      <c r="F217" s="229"/>
    </row>
    <row r="218" spans="1:14" ht="14.25" customHeight="1" x14ac:dyDescent="0.35">
      <c r="A218" s="74"/>
      <c r="B218" s="74"/>
      <c r="C218" s="74"/>
      <c r="D218" s="74"/>
      <c r="E218" s="74"/>
      <c r="F218" s="74"/>
      <c r="G218" s="74"/>
    </row>
    <row r="219" spans="1:14" ht="14.25" customHeight="1" x14ac:dyDescent="0.35">
      <c r="A219" s="74"/>
      <c r="B219" s="74"/>
      <c r="C219" s="74"/>
      <c r="D219" s="74"/>
      <c r="E219" s="74"/>
      <c r="F219" s="74"/>
      <c r="G219" s="74"/>
    </row>
    <row r="220" spans="1:14" ht="14.25" customHeight="1" x14ac:dyDescent="0.35">
      <c r="A220" s="74"/>
      <c r="B220" s="74"/>
      <c r="C220" s="74"/>
      <c r="D220" s="74"/>
      <c r="E220" s="74"/>
      <c r="F220" s="74"/>
      <c r="G220" s="74"/>
    </row>
    <row r="221" spans="1:14" ht="14.25" customHeight="1" x14ac:dyDescent="0.35">
      <c r="A221" s="74"/>
      <c r="B221" s="74"/>
      <c r="C221" s="74"/>
      <c r="D221" s="74"/>
      <c r="E221" s="74"/>
      <c r="F221" s="74"/>
      <c r="G221" s="74"/>
    </row>
    <row r="222" spans="1:14" ht="14.25" customHeight="1" x14ac:dyDescent="0.35"/>
    <row r="223" spans="1:14" ht="14.25" customHeight="1" x14ac:dyDescent="0.35"/>
    <row r="224" spans="1:14" ht="14.25" customHeight="1" x14ac:dyDescent="0.35"/>
    <row r="225" spans="1:14" ht="14.25" customHeight="1" x14ac:dyDescent="0.35">
      <c r="A225" s="220" t="s">
        <v>210</v>
      </c>
      <c r="B225" s="220"/>
      <c r="C225" s="220"/>
      <c r="D225" s="220"/>
      <c r="E225" s="220"/>
      <c r="F225" s="220"/>
      <c r="G225" s="220"/>
      <c r="H225" s="220"/>
      <c r="I225" s="220"/>
      <c r="J225" s="220"/>
      <c r="K225" s="220"/>
      <c r="L225" s="220"/>
      <c r="M225" s="220"/>
      <c r="N225" s="220"/>
    </row>
    <row r="226" spans="1:14" ht="14.25" customHeight="1" x14ac:dyDescent="0.35"/>
    <row r="227" spans="1:14" ht="14.25" customHeight="1" x14ac:dyDescent="0.35">
      <c r="A227" s="221" t="s">
        <v>256</v>
      </c>
      <c r="B227" s="222"/>
      <c r="C227" s="222"/>
      <c r="D227" s="222"/>
      <c r="E227" s="222"/>
      <c r="F227" s="223"/>
    </row>
    <row r="228" spans="1:14" ht="14.25" customHeight="1" x14ac:dyDescent="0.35">
      <c r="A228" s="224"/>
      <c r="B228" s="225"/>
      <c r="C228" s="225"/>
      <c r="D228" s="225"/>
      <c r="E228" s="225"/>
      <c r="F228" s="226"/>
    </row>
    <row r="229" spans="1:14" ht="14.25" customHeight="1" x14ac:dyDescent="0.35">
      <c r="A229" s="224"/>
      <c r="B229" s="225"/>
      <c r="C229" s="225"/>
      <c r="D229" s="225"/>
      <c r="E229" s="225"/>
      <c r="F229" s="226"/>
    </row>
    <row r="230" spans="1:14" ht="14.25" customHeight="1" x14ac:dyDescent="0.35">
      <c r="A230" s="227"/>
      <c r="B230" s="228"/>
      <c r="C230" s="228"/>
      <c r="D230" s="228"/>
      <c r="E230" s="228"/>
      <c r="F230" s="229"/>
    </row>
    <row r="231" spans="1:14" ht="14.25" customHeight="1" x14ac:dyDescent="0.35">
      <c r="A231" s="74"/>
      <c r="B231" s="74"/>
      <c r="C231" s="74"/>
      <c r="D231" s="74"/>
      <c r="E231" s="74"/>
      <c r="F231" s="74"/>
      <c r="G231" s="74"/>
    </row>
    <row r="232" spans="1:14" ht="14.25" customHeight="1" x14ac:dyDescent="0.35">
      <c r="A232" s="230" t="s">
        <v>257</v>
      </c>
      <c r="B232" s="231"/>
      <c r="C232" s="231"/>
      <c r="D232" s="231"/>
      <c r="E232" s="231"/>
      <c r="F232" s="232"/>
      <c r="G232" s="74"/>
    </row>
    <row r="233" spans="1:14" ht="14.25" customHeight="1" x14ac:dyDescent="0.35">
      <c r="A233" s="233"/>
      <c r="B233" s="234"/>
      <c r="C233" s="234"/>
      <c r="D233" s="234"/>
      <c r="E233" s="234"/>
      <c r="F233" s="235"/>
      <c r="G233" s="74"/>
    </row>
    <row r="234" spans="1:14" ht="14.25" customHeight="1" x14ac:dyDescent="0.35">
      <c r="A234" s="233"/>
      <c r="B234" s="234"/>
      <c r="C234" s="234"/>
      <c r="D234" s="234"/>
      <c r="E234" s="234"/>
      <c r="F234" s="235"/>
      <c r="G234" s="74"/>
    </row>
    <row r="235" spans="1:14" ht="14.25" customHeight="1" x14ac:dyDescent="0.35">
      <c r="A235" s="236"/>
      <c r="B235" s="237"/>
      <c r="C235" s="237"/>
      <c r="D235" s="237"/>
      <c r="E235" s="237"/>
      <c r="F235" s="238"/>
    </row>
    <row r="236" spans="1:14" ht="14.25" customHeight="1" x14ac:dyDescent="0.35"/>
    <row r="237" spans="1:14" ht="14.25" customHeight="1" x14ac:dyDescent="0.35">
      <c r="A237" s="220" t="s">
        <v>277</v>
      </c>
      <c r="B237" s="220"/>
      <c r="C237" s="220"/>
      <c r="D237" s="220"/>
      <c r="E237" s="220"/>
      <c r="F237" s="220"/>
      <c r="G237" s="220"/>
      <c r="H237" s="220"/>
      <c r="I237" s="220"/>
      <c r="J237" s="220"/>
      <c r="K237" s="220"/>
      <c r="L237" s="220"/>
      <c r="M237" s="220"/>
      <c r="N237" s="220"/>
    </row>
    <row r="238" spans="1:14" ht="14.25" customHeight="1" x14ac:dyDescent="0.35"/>
    <row r="239" spans="1:14" ht="14.25" customHeight="1" x14ac:dyDescent="0.35">
      <c r="A239" s="219" t="s">
        <v>718</v>
      </c>
      <c r="B239" s="219"/>
      <c r="C239" s="219"/>
      <c r="D239" s="219"/>
      <c r="E239" s="219"/>
      <c r="F239" s="219"/>
    </row>
    <row r="240" spans="1:14" ht="14.25" customHeight="1" x14ac:dyDescent="0.35">
      <c r="A240" s="219"/>
      <c r="B240" s="219"/>
      <c r="C240" s="219"/>
      <c r="D240" s="219"/>
      <c r="E240" s="219"/>
      <c r="F240" s="219"/>
    </row>
    <row r="241" spans="1:14" ht="14.25" customHeight="1" x14ac:dyDescent="0.35">
      <c r="A241" s="219"/>
      <c r="B241" s="219"/>
      <c r="C241" s="219"/>
      <c r="D241" s="219"/>
      <c r="E241" s="219"/>
      <c r="F241" s="219"/>
    </row>
    <row r="242" spans="1:14" ht="14.25" customHeight="1" x14ac:dyDescent="0.35">
      <c r="A242" s="219"/>
      <c r="B242" s="219"/>
      <c r="C242" s="219"/>
      <c r="D242" s="219"/>
      <c r="E242" s="219"/>
      <c r="F242" s="219"/>
    </row>
    <row r="243" spans="1:14" ht="14.25" customHeight="1" x14ac:dyDescent="0.35">
      <c r="A243" s="219"/>
      <c r="B243" s="219"/>
      <c r="C243" s="219"/>
      <c r="D243" s="219"/>
      <c r="E243" s="219"/>
      <c r="F243" s="219"/>
    </row>
    <row r="244" spans="1:14" ht="14.25" customHeight="1" x14ac:dyDescent="0.35">
      <c r="A244" s="219"/>
      <c r="B244" s="219"/>
      <c r="C244" s="219"/>
      <c r="D244" s="219"/>
      <c r="E244" s="219"/>
      <c r="F244" s="219"/>
    </row>
    <row r="245" spans="1:14" ht="14.25" customHeight="1" x14ac:dyDescent="0.35">
      <c r="A245" s="219"/>
      <c r="B245" s="219"/>
      <c r="C245" s="219"/>
      <c r="D245" s="219"/>
      <c r="E245" s="219"/>
      <c r="F245" s="219"/>
    </row>
    <row r="246" spans="1:14" ht="14.25" customHeight="1" x14ac:dyDescent="0.35">
      <c r="A246" s="219"/>
      <c r="B246" s="219"/>
      <c r="C246" s="219"/>
      <c r="D246" s="219"/>
      <c r="E246" s="219"/>
      <c r="F246" s="219"/>
    </row>
    <row r="247" spans="1:14" ht="14.25" customHeight="1" x14ac:dyDescent="0.35">
      <c r="A247" s="219"/>
      <c r="B247" s="219"/>
      <c r="C247" s="219"/>
      <c r="D247" s="219"/>
      <c r="E247" s="219"/>
      <c r="F247" s="219"/>
      <c r="G247" s="74"/>
    </row>
    <row r="248" spans="1:14" ht="14.25" customHeight="1" x14ac:dyDescent="0.35">
      <c r="A248" s="219"/>
      <c r="B248" s="219"/>
      <c r="C248" s="219"/>
      <c r="D248" s="219"/>
      <c r="E248" s="219"/>
      <c r="F248" s="219"/>
      <c r="G248" s="74"/>
    </row>
    <row r="249" spans="1:14" ht="14.25" customHeight="1" x14ac:dyDescent="0.35">
      <c r="A249" s="74"/>
      <c r="B249" s="74"/>
      <c r="C249" s="74"/>
      <c r="D249" s="74"/>
      <c r="E249" s="74"/>
      <c r="F249" s="74"/>
      <c r="G249" s="74"/>
    </row>
    <row r="250" spans="1:14" ht="14.25" customHeight="1" x14ac:dyDescent="0.35">
      <c r="G250" s="221" t="s">
        <v>719</v>
      </c>
      <c r="H250" s="222"/>
      <c r="I250" s="222"/>
      <c r="J250" s="222"/>
      <c r="K250" s="222"/>
      <c r="L250" s="222"/>
      <c r="M250" s="222"/>
      <c r="N250" s="223"/>
    </row>
    <row r="251" spans="1:14" ht="14.25" customHeight="1" x14ac:dyDescent="0.35">
      <c r="G251" s="227"/>
      <c r="H251" s="228"/>
      <c r="I251" s="228"/>
      <c r="J251" s="228"/>
      <c r="K251" s="228"/>
      <c r="L251" s="228"/>
      <c r="M251" s="228"/>
      <c r="N251" s="229"/>
    </row>
    <row r="252" spans="1:14" ht="14.25" customHeight="1" x14ac:dyDescent="0.35"/>
    <row r="253" spans="1:14" ht="14.25" customHeight="1" x14ac:dyDescent="0.35"/>
    <row r="254" spans="1:14" ht="14.25" customHeight="1" x14ac:dyDescent="0.35"/>
    <row r="255" spans="1:14" ht="14.25" customHeight="1" x14ac:dyDescent="0.35">
      <c r="G255" s="219" t="s">
        <v>720</v>
      </c>
      <c r="H255" s="219"/>
      <c r="I255" s="219"/>
      <c r="J255" s="219"/>
      <c r="K255" s="219"/>
      <c r="L255" s="219"/>
      <c r="M255" s="219"/>
      <c r="N255" s="219"/>
    </row>
    <row r="256" spans="1:14" ht="14.25" customHeight="1" x14ac:dyDescent="0.35">
      <c r="G256" s="219"/>
      <c r="H256" s="219"/>
      <c r="I256" s="219"/>
      <c r="J256" s="219"/>
      <c r="K256" s="219"/>
      <c r="L256" s="219"/>
      <c r="M256" s="219"/>
      <c r="N256" s="219"/>
    </row>
    <row r="257" spans="7:14" ht="14.25" customHeight="1" x14ac:dyDescent="0.35"/>
    <row r="258" spans="7:14" ht="14.25" customHeight="1" x14ac:dyDescent="0.35"/>
    <row r="259" spans="7:14" ht="14.25" customHeight="1" x14ac:dyDescent="0.35">
      <c r="G259" s="243" t="s">
        <v>721</v>
      </c>
      <c r="H259" s="244"/>
      <c r="I259" s="244"/>
      <c r="J259" s="244"/>
      <c r="K259" s="244"/>
      <c r="L259" s="244"/>
      <c r="M259" s="244"/>
      <c r="N259" s="245"/>
    </row>
    <row r="260" spans="7:14" ht="14.25" customHeight="1" x14ac:dyDescent="0.35">
      <c r="G260" s="246"/>
      <c r="H260" s="247"/>
      <c r="I260" s="247"/>
      <c r="J260" s="247"/>
      <c r="K260" s="247"/>
      <c r="L260" s="247"/>
      <c r="M260" s="247"/>
      <c r="N260" s="248"/>
    </row>
    <row r="261" spans="7:14" ht="14.25" customHeight="1" x14ac:dyDescent="0.35"/>
    <row r="262" spans="7:14" ht="14.25" customHeight="1" x14ac:dyDescent="0.35"/>
    <row r="263" spans="7:14" ht="14.25" customHeight="1" x14ac:dyDescent="0.35">
      <c r="G263" s="219" t="s">
        <v>722</v>
      </c>
      <c r="H263" s="219"/>
      <c r="I263" s="219"/>
      <c r="J263" s="219"/>
      <c r="K263" s="219"/>
      <c r="L263" s="219"/>
      <c r="M263" s="219"/>
      <c r="N263" s="219"/>
    </row>
    <row r="264" spans="7:14" ht="14.25" customHeight="1" x14ac:dyDescent="0.35">
      <c r="G264" s="219"/>
      <c r="H264" s="219"/>
      <c r="I264" s="219"/>
      <c r="J264" s="219"/>
      <c r="K264" s="219"/>
      <c r="L264" s="219"/>
      <c r="M264" s="219"/>
      <c r="N264" s="219"/>
    </row>
    <row r="265" spans="7:14" ht="14.25" customHeight="1" x14ac:dyDescent="0.35">
      <c r="G265" s="219"/>
      <c r="H265" s="219"/>
      <c r="I265" s="219"/>
      <c r="J265" s="219"/>
      <c r="K265" s="219"/>
      <c r="L265" s="219"/>
      <c r="M265" s="219"/>
      <c r="N265" s="219"/>
    </row>
    <row r="266" spans="7:14" ht="14.25" customHeight="1" x14ac:dyDescent="0.35"/>
    <row r="267" spans="7:14" ht="14.25" customHeight="1" x14ac:dyDescent="0.35"/>
    <row r="268" spans="7:14" ht="14.25" customHeight="1" x14ac:dyDescent="0.35"/>
    <row r="269" spans="7:14" ht="14.25" customHeight="1" x14ac:dyDescent="0.35">
      <c r="G269" s="219" t="s">
        <v>723</v>
      </c>
      <c r="H269" s="219"/>
      <c r="I269" s="219"/>
      <c r="J269" s="219"/>
      <c r="K269" s="219"/>
      <c r="L269" s="219"/>
      <c r="M269" s="219"/>
      <c r="N269" s="219"/>
    </row>
    <row r="270" spans="7:14" ht="14.25" customHeight="1" x14ac:dyDescent="0.35">
      <c r="G270" s="219"/>
      <c r="H270" s="219"/>
      <c r="I270" s="219"/>
      <c r="J270" s="219"/>
      <c r="K270" s="219"/>
      <c r="L270" s="219"/>
      <c r="M270" s="219"/>
      <c r="N270" s="219"/>
    </row>
    <row r="271" spans="7:14" ht="14.25" customHeight="1" x14ac:dyDescent="0.35">
      <c r="G271" s="219"/>
      <c r="H271" s="219"/>
      <c r="I271" s="219"/>
      <c r="J271" s="219"/>
      <c r="K271" s="219"/>
      <c r="L271" s="219"/>
      <c r="M271" s="219"/>
      <c r="N271" s="219"/>
    </row>
    <row r="272" spans="7:14" ht="14.25" customHeight="1" x14ac:dyDescent="0.35"/>
    <row r="273" spans="7:14" ht="14.25" customHeight="1" x14ac:dyDescent="0.35"/>
    <row r="274" spans="7:14" ht="14.25" customHeight="1" x14ac:dyDescent="0.35"/>
    <row r="275" spans="7:14" ht="14.25" customHeight="1" x14ac:dyDescent="0.35"/>
    <row r="276" spans="7:14" ht="14.25" customHeight="1" x14ac:dyDescent="0.35"/>
    <row r="277" spans="7:14" ht="14.25" customHeight="1" x14ac:dyDescent="0.35"/>
    <row r="278" spans="7:14" ht="14.25" customHeight="1" x14ac:dyDescent="0.35">
      <c r="G278" s="219" t="s">
        <v>725</v>
      </c>
      <c r="H278" s="219"/>
      <c r="I278" s="219"/>
      <c r="J278" s="219"/>
      <c r="K278" s="219"/>
      <c r="L278" s="219"/>
      <c r="M278" s="219"/>
      <c r="N278" s="219"/>
    </row>
    <row r="279" spans="7:14" ht="14.25" customHeight="1" x14ac:dyDescent="0.35">
      <c r="G279" s="219"/>
      <c r="H279" s="219"/>
      <c r="I279" s="219"/>
      <c r="J279" s="219"/>
      <c r="K279" s="219"/>
      <c r="L279" s="219"/>
      <c r="M279" s="219"/>
      <c r="N279" s="219"/>
    </row>
    <row r="280" spans="7:14" ht="14.25" customHeight="1" x14ac:dyDescent="0.35"/>
    <row r="281" spans="7:14" ht="14.25" customHeight="1" x14ac:dyDescent="0.35">
      <c r="G281" s="219" t="s">
        <v>726</v>
      </c>
      <c r="H281" s="219"/>
      <c r="I281" s="219"/>
      <c r="J281" s="219"/>
      <c r="K281" s="219"/>
      <c r="L281" s="219"/>
      <c r="M281" s="219"/>
      <c r="N281" s="219"/>
    </row>
    <row r="282" spans="7:14" ht="14.25" customHeight="1" x14ac:dyDescent="0.35">
      <c r="G282" s="219"/>
      <c r="H282" s="219"/>
      <c r="I282" s="219"/>
      <c r="J282" s="219"/>
      <c r="K282" s="219"/>
      <c r="L282" s="219"/>
      <c r="M282" s="219"/>
      <c r="N282" s="219"/>
    </row>
    <row r="283" spans="7:14" ht="14.25" customHeight="1" x14ac:dyDescent="0.35">
      <c r="G283" s="219"/>
      <c r="H283" s="219"/>
      <c r="I283" s="219"/>
      <c r="J283" s="219"/>
      <c r="K283" s="219"/>
      <c r="L283" s="219"/>
      <c r="M283" s="219"/>
      <c r="N283" s="219"/>
    </row>
    <row r="284" spans="7:14" ht="14.25" customHeight="1" x14ac:dyDescent="0.35"/>
    <row r="285" spans="7:14" ht="14.25" customHeight="1" x14ac:dyDescent="0.35"/>
    <row r="286" spans="7:14" ht="14.25" customHeight="1" x14ac:dyDescent="0.35">
      <c r="G286" s="242" t="s">
        <v>724</v>
      </c>
      <c r="H286" s="242"/>
      <c r="I286" s="242"/>
      <c r="J286" s="242"/>
      <c r="K286" s="242"/>
      <c r="L286" s="242"/>
      <c r="M286" s="242"/>
      <c r="N286" s="242"/>
    </row>
    <row r="287" spans="7:14" ht="14.25" customHeight="1" x14ac:dyDescent="0.35">
      <c r="G287" s="242"/>
      <c r="H287" s="242"/>
      <c r="I287" s="242"/>
      <c r="J287" s="242"/>
      <c r="K287" s="242"/>
      <c r="L287" s="242"/>
      <c r="M287" s="242"/>
      <c r="N287" s="242"/>
    </row>
    <row r="288" spans="7:14" ht="14.25" customHeight="1" x14ac:dyDescent="0.35"/>
    <row r="289" ht="14.25" customHeight="1" x14ac:dyDescent="0.35"/>
    <row r="290" ht="14.25" customHeight="1" x14ac:dyDescent="0.35"/>
    <row r="291" ht="14.25" hidden="1" customHeight="1" x14ac:dyDescent="0.35"/>
    <row r="292" ht="14.25" hidden="1" customHeight="1" x14ac:dyDescent="0.35"/>
    <row r="293" ht="14.25" hidden="1" customHeight="1" x14ac:dyDescent="0.35"/>
    <row r="294" ht="14.25" hidden="1" customHeight="1" x14ac:dyDescent="0.35"/>
    <row r="295" ht="14.25" hidden="1" customHeight="1" x14ac:dyDescent="0.35"/>
    <row r="296" ht="14.25" hidden="1" customHeight="1" x14ac:dyDescent="0.35"/>
    <row r="297" ht="14.25" hidden="1" customHeight="1" x14ac:dyDescent="0.35"/>
    <row r="298" ht="14.25" hidden="1" customHeight="1" x14ac:dyDescent="0.35"/>
    <row r="299" ht="14.25" hidden="1" customHeight="1" x14ac:dyDescent="0.35"/>
    <row r="300" ht="14.25" hidden="1" customHeight="1" x14ac:dyDescent="0.35"/>
    <row r="301" ht="14.25" hidden="1" customHeight="1" x14ac:dyDescent="0.35"/>
    <row r="302" ht="14.25" hidden="1" customHeight="1" x14ac:dyDescent="0.35"/>
    <row r="303" ht="14.25" hidden="1" customHeight="1" x14ac:dyDescent="0.35"/>
    <row r="304" ht="14.25" hidden="1" customHeight="1" x14ac:dyDescent="0.35"/>
    <row r="305" ht="14.25" hidden="1" customHeight="1" x14ac:dyDescent="0.35"/>
    <row r="306" ht="14.25" hidden="1" customHeight="1" x14ac:dyDescent="0.35"/>
    <row r="307" ht="14.25" hidden="1" customHeight="1" x14ac:dyDescent="0.35"/>
    <row r="308" ht="14.25" hidden="1" customHeight="1" x14ac:dyDescent="0.35"/>
    <row r="309" ht="14.25" hidden="1" customHeight="1" x14ac:dyDescent="0.35"/>
    <row r="310" ht="14.25" hidden="1" customHeight="1" x14ac:dyDescent="0.35"/>
    <row r="311" ht="14.25" hidden="1" customHeight="1" x14ac:dyDescent="0.35"/>
    <row r="312" ht="14.25" hidden="1" customHeight="1" x14ac:dyDescent="0.35"/>
    <row r="313" ht="14.25" hidden="1" customHeight="1" x14ac:dyDescent="0.35"/>
    <row r="314" ht="14.25" hidden="1" customHeight="1" x14ac:dyDescent="0.35"/>
    <row r="315" ht="14.25" hidden="1" customHeight="1" x14ac:dyDescent="0.35"/>
    <row r="316" ht="14.25" hidden="1" customHeight="1" x14ac:dyDescent="0.35"/>
    <row r="317" ht="14.25" hidden="1" customHeight="1" x14ac:dyDescent="0.35"/>
    <row r="318" ht="14.25" hidden="1" customHeight="1" x14ac:dyDescent="0.35"/>
    <row r="319" ht="14.25" hidden="1" customHeight="1" x14ac:dyDescent="0.35"/>
    <row r="320" ht="14.25" hidden="1" customHeight="1" x14ac:dyDescent="0.35"/>
    <row r="321" ht="14.25" hidden="1" customHeight="1" x14ac:dyDescent="0.35"/>
    <row r="322" ht="14.25" hidden="1" customHeight="1" x14ac:dyDescent="0.35"/>
    <row r="323" ht="14.25" hidden="1" customHeight="1" x14ac:dyDescent="0.35"/>
    <row r="324" ht="14.25" hidden="1" customHeight="1" x14ac:dyDescent="0.35"/>
    <row r="325" ht="14.25" hidden="1" customHeight="1" x14ac:dyDescent="0.35"/>
    <row r="326" ht="14.25" hidden="1" customHeight="1" x14ac:dyDescent="0.35"/>
    <row r="327" ht="14.25" hidden="1" customHeight="1" x14ac:dyDescent="0.35"/>
    <row r="328" ht="14.25" hidden="1" customHeight="1" x14ac:dyDescent="0.35"/>
    <row r="329" ht="14.25" hidden="1" customHeight="1" x14ac:dyDescent="0.35"/>
    <row r="330" ht="14.25" hidden="1" customHeight="1" x14ac:dyDescent="0.35"/>
    <row r="331" ht="14.25" hidden="1" customHeight="1" x14ac:dyDescent="0.35"/>
    <row r="332" ht="14.25" hidden="1" customHeight="1" x14ac:dyDescent="0.35"/>
    <row r="333" ht="14.25" hidden="1" customHeight="1" x14ac:dyDescent="0.35"/>
    <row r="334" ht="14.25" hidden="1" customHeight="1" x14ac:dyDescent="0.35"/>
    <row r="335" ht="14.25" hidden="1" customHeight="1" x14ac:dyDescent="0.35"/>
    <row r="336" ht="14.25" hidden="1" customHeight="1" x14ac:dyDescent="0.35"/>
    <row r="337" ht="14.25" hidden="1" customHeight="1" x14ac:dyDescent="0.35"/>
    <row r="338" ht="14.25" hidden="1" customHeight="1" x14ac:dyDescent="0.35"/>
    <row r="339" ht="14.25" hidden="1" customHeight="1" x14ac:dyDescent="0.35"/>
    <row r="340" ht="14.25" hidden="1" customHeight="1" x14ac:dyDescent="0.35"/>
    <row r="341" ht="14.25" hidden="1" customHeight="1" x14ac:dyDescent="0.35"/>
    <row r="342" ht="14.25" hidden="1" customHeight="1" x14ac:dyDescent="0.35"/>
    <row r="343" ht="14.25" hidden="1" customHeight="1" x14ac:dyDescent="0.35"/>
    <row r="344" ht="14.25" hidden="1" customHeight="1" x14ac:dyDescent="0.35"/>
    <row r="345" ht="14.25" hidden="1" customHeight="1" x14ac:dyDescent="0.35"/>
    <row r="346" ht="14.25" hidden="1" customHeight="1" x14ac:dyDescent="0.35"/>
    <row r="347" ht="14.25" hidden="1" customHeight="1" x14ac:dyDescent="0.35"/>
    <row r="348" ht="14.25" hidden="1" customHeight="1" x14ac:dyDescent="0.35"/>
    <row r="349" ht="14.25" hidden="1" customHeight="1" x14ac:dyDescent="0.35"/>
    <row r="350" ht="14.25" hidden="1" customHeight="1" x14ac:dyDescent="0.35"/>
    <row r="351" ht="14.25" hidden="1" customHeight="1" x14ac:dyDescent="0.35"/>
    <row r="352" ht="14.25" hidden="1" customHeight="1" x14ac:dyDescent="0.35"/>
    <row r="353" ht="14.25" hidden="1" customHeight="1" x14ac:dyDescent="0.35"/>
    <row r="354" ht="14.25" hidden="1" customHeight="1" x14ac:dyDescent="0.35"/>
    <row r="355" ht="14.25" hidden="1" customHeight="1" x14ac:dyDescent="0.35"/>
    <row r="356" ht="14.25" hidden="1" customHeight="1" x14ac:dyDescent="0.35"/>
    <row r="357" ht="14.25" hidden="1" customHeight="1" x14ac:dyDescent="0.35"/>
    <row r="358" ht="14.25" hidden="1" customHeight="1" x14ac:dyDescent="0.35"/>
    <row r="359" ht="14.25" hidden="1" customHeight="1" x14ac:dyDescent="0.35"/>
    <row r="360" ht="14.25" hidden="1" customHeight="1" x14ac:dyDescent="0.35"/>
    <row r="361" ht="14.25" hidden="1" customHeight="1" x14ac:dyDescent="0.35"/>
    <row r="362" ht="14.25" hidden="1" customHeight="1" x14ac:dyDescent="0.35"/>
    <row r="363" ht="14.25" hidden="1" customHeight="1" x14ac:dyDescent="0.35"/>
    <row r="364" ht="14.25" hidden="1" customHeight="1" x14ac:dyDescent="0.35"/>
    <row r="365" ht="14.25" hidden="1" customHeight="1" x14ac:dyDescent="0.35"/>
    <row r="366" ht="14.25" hidden="1" customHeight="1" x14ac:dyDescent="0.35"/>
    <row r="367" ht="14.25" hidden="1" customHeight="1" x14ac:dyDescent="0.35"/>
    <row r="368" ht="14.25" hidden="1" customHeight="1" x14ac:dyDescent="0.35"/>
    <row r="369" ht="14.25" hidden="1" customHeight="1" x14ac:dyDescent="0.35"/>
    <row r="370" ht="14.25" hidden="1" customHeight="1" x14ac:dyDescent="0.35"/>
    <row r="371" ht="14.25" hidden="1" customHeight="1" x14ac:dyDescent="0.35"/>
    <row r="372" ht="14.25" hidden="1" customHeight="1" x14ac:dyDescent="0.35"/>
    <row r="373" ht="14.25" hidden="1" customHeight="1" x14ac:dyDescent="0.35"/>
    <row r="374" ht="14.25" hidden="1" customHeight="1" x14ac:dyDescent="0.35"/>
    <row r="375" ht="14.25" hidden="1" customHeight="1" x14ac:dyDescent="0.35"/>
    <row r="376" ht="14.25" hidden="1" customHeight="1" x14ac:dyDescent="0.35"/>
    <row r="377" ht="14.25" hidden="1" customHeight="1" x14ac:dyDescent="0.35"/>
    <row r="378" ht="14.25" hidden="1" customHeight="1" x14ac:dyDescent="0.35"/>
    <row r="379" ht="14.25" hidden="1" customHeight="1" x14ac:dyDescent="0.35"/>
    <row r="380" ht="14.25" hidden="1" customHeight="1" x14ac:dyDescent="0.35"/>
    <row r="381" ht="14.25" hidden="1" customHeight="1" x14ac:dyDescent="0.35"/>
    <row r="382" ht="14.25" hidden="1" customHeight="1" x14ac:dyDescent="0.35"/>
    <row r="383" ht="14.25" hidden="1" customHeight="1" x14ac:dyDescent="0.35"/>
    <row r="384" ht="14.25" hidden="1" customHeight="1" x14ac:dyDescent="0.35"/>
    <row r="385" ht="14.25" hidden="1" customHeight="1" x14ac:dyDescent="0.35"/>
    <row r="386" ht="14.25" hidden="1" customHeight="1" x14ac:dyDescent="0.35"/>
    <row r="387" ht="14.25" hidden="1" customHeight="1" x14ac:dyDescent="0.35"/>
    <row r="388" ht="14.25" hidden="1" customHeight="1" x14ac:dyDescent="0.35"/>
    <row r="389" ht="14.25" hidden="1" customHeight="1" x14ac:dyDescent="0.35"/>
    <row r="390" ht="14.25" hidden="1" customHeight="1" x14ac:dyDescent="0.35"/>
    <row r="391" ht="14.25" hidden="1" customHeight="1" x14ac:dyDescent="0.35"/>
    <row r="392" ht="14.25" hidden="1" customHeight="1" x14ac:dyDescent="0.35"/>
    <row r="393" ht="14.25" hidden="1" customHeight="1" x14ac:dyDescent="0.35"/>
    <row r="394" ht="14.25" hidden="1" customHeight="1" x14ac:dyDescent="0.35"/>
    <row r="395" ht="14.25" hidden="1" customHeight="1" x14ac:dyDescent="0.35"/>
    <row r="396" ht="14.25" hidden="1" customHeight="1" x14ac:dyDescent="0.35"/>
    <row r="397" ht="14.25" hidden="1" customHeight="1" x14ac:dyDescent="0.35"/>
    <row r="398" ht="14.25" hidden="1" customHeight="1" x14ac:dyDescent="0.35"/>
    <row r="399" ht="14.25" hidden="1" customHeight="1" x14ac:dyDescent="0.35"/>
    <row r="400" ht="14.25" hidden="1" customHeight="1" x14ac:dyDescent="0.35"/>
    <row r="401" ht="14.25" hidden="1" customHeight="1" x14ac:dyDescent="0.35"/>
    <row r="402" ht="14.25" hidden="1" customHeight="1" x14ac:dyDescent="0.35"/>
    <row r="403" ht="14.25" hidden="1" customHeight="1" x14ac:dyDescent="0.35"/>
    <row r="404" ht="14.25" hidden="1" customHeight="1" x14ac:dyDescent="0.35"/>
    <row r="405" ht="14.25" hidden="1" customHeight="1" x14ac:dyDescent="0.35"/>
    <row r="406" ht="14.25" hidden="1" customHeight="1" x14ac:dyDescent="0.35"/>
    <row r="407" ht="14.25" hidden="1" customHeight="1" x14ac:dyDescent="0.35"/>
  </sheetData>
  <sheetProtection algorithmName="SHA-512" hashValue="6vf8ycJouMbVjElI8YQmwGmLKnC5PuU4VU9ExbaeAF5922bGCO5UU8cc/KkyqVNxdxJfMg06oDDRsaiutB8XYw==" saltValue="FuPNM9kEdRl6QKxYpyXcgQ==" spinCount="100000" sheet="1" selectLockedCells="1" selectUnlockedCells="1"/>
  <mergeCells count="46">
    <mergeCell ref="G286:N287"/>
    <mergeCell ref="G269:N271"/>
    <mergeCell ref="G281:N283"/>
    <mergeCell ref="G278:N279"/>
    <mergeCell ref="G250:N251"/>
    <mergeCell ref="G255:N256"/>
    <mergeCell ref="G259:N260"/>
    <mergeCell ref="G263:N265"/>
    <mergeCell ref="A20:F27"/>
    <mergeCell ref="A129:F141"/>
    <mergeCell ref="A6:XFD8"/>
    <mergeCell ref="A9:XFD9"/>
    <mergeCell ref="G44:N49"/>
    <mergeCell ref="A127:N127"/>
    <mergeCell ref="G11:N14"/>
    <mergeCell ref="A18:N18"/>
    <mergeCell ref="G55:N58"/>
    <mergeCell ref="G66:N72"/>
    <mergeCell ref="G75:N89"/>
    <mergeCell ref="G91:N92"/>
    <mergeCell ref="G37:N42"/>
    <mergeCell ref="G29:N33"/>
    <mergeCell ref="G61:N64"/>
    <mergeCell ref="G94:N95"/>
    <mergeCell ref="G101:N102"/>
    <mergeCell ref="G196:N201"/>
    <mergeCell ref="G143:N147"/>
    <mergeCell ref="F160:H160"/>
    <mergeCell ref="G107:N110"/>
    <mergeCell ref="H112:N119"/>
    <mergeCell ref="G204:N206"/>
    <mergeCell ref="A211:N211"/>
    <mergeCell ref="G179:N180"/>
    <mergeCell ref="G184:N185"/>
    <mergeCell ref="G188:N189"/>
    <mergeCell ref="A160:D160"/>
    <mergeCell ref="J160:L161"/>
    <mergeCell ref="J167:L168"/>
    <mergeCell ref="G174:N177"/>
    <mergeCell ref="A152:N158"/>
    <mergeCell ref="A239:F248"/>
    <mergeCell ref="A237:N237"/>
    <mergeCell ref="A227:F230"/>
    <mergeCell ref="A213:F217"/>
    <mergeCell ref="A232:F235"/>
    <mergeCell ref="A225:N22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15DC-7F98-4989-92F3-1F85AC770105}">
  <sheetPr codeName="Feuil7"/>
  <dimension ref="A1:S432"/>
  <sheetViews>
    <sheetView topLeftCell="D1" zoomScale="85" zoomScaleNormal="85" workbookViewId="0">
      <selection activeCell="BI32" sqref="BI32"/>
    </sheetView>
  </sheetViews>
  <sheetFormatPr defaultColWidth="0" defaultRowHeight="0" customHeight="1" zeroHeight="1" x14ac:dyDescent="0.35"/>
  <cols>
    <col min="1" max="3" width="10.81640625" style="119" customWidth="1"/>
    <col min="4" max="4" width="12.6328125" style="119" customWidth="1"/>
    <col min="5" max="5" width="3.453125" style="119" customWidth="1"/>
    <col min="6" max="14" width="10.81640625" style="119" customWidth="1"/>
    <col min="15" max="15" width="3.453125" style="5" customWidth="1"/>
    <col min="16" max="19" width="10.81640625" style="5" customWidth="1"/>
    <col min="20" max="16384" width="10.81640625" style="5" hidden="1"/>
  </cols>
  <sheetData>
    <row r="1" spans="1:14" s="72" customFormat="1" ht="14.25" customHeight="1" x14ac:dyDescent="0.35"/>
    <row r="2" spans="1:14" s="72" customFormat="1" ht="14.25" customHeight="1" x14ac:dyDescent="0.35"/>
    <row r="3" spans="1:14" s="72" customFormat="1" ht="14.25" customHeight="1" x14ac:dyDescent="0.35"/>
    <row r="4" spans="1:14" s="72" customFormat="1" ht="14.25" customHeight="1" x14ac:dyDescent="0.35"/>
    <row r="5" spans="1:14" s="72" customFormat="1" ht="14.25" customHeight="1" x14ac:dyDescent="0.35"/>
    <row r="6" spans="1:14" s="216" customFormat="1" ht="14.25" customHeight="1" x14ac:dyDescent="0.35">
      <c r="A6" s="216" t="s">
        <v>18</v>
      </c>
    </row>
    <row r="7" spans="1:14" s="216" customFormat="1" ht="14.25" customHeight="1" x14ac:dyDescent="0.35"/>
    <row r="8" spans="1:14" s="216" customFormat="1" ht="14.25" customHeight="1" x14ac:dyDescent="0.35"/>
    <row r="9" spans="1:14" s="249" customFormat="1" ht="14.25" customHeight="1" x14ac:dyDescent="0.35">
      <c r="A9" s="249" t="s">
        <v>258</v>
      </c>
    </row>
    <row r="10" spans="1:14" s="108" customFormat="1" ht="14.25" customHeight="1" thickBot="1" x14ac:dyDescent="0.4">
      <c r="A10" s="119"/>
      <c r="B10" s="119"/>
      <c r="C10" s="119"/>
      <c r="D10" s="119"/>
      <c r="E10" s="119"/>
      <c r="F10" s="119"/>
      <c r="G10" s="119"/>
      <c r="H10" s="119"/>
      <c r="I10" s="119"/>
      <c r="J10" s="119"/>
      <c r="K10" s="119"/>
      <c r="L10" s="119"/>
      <c r="M10" s="119"/>
      <c r="N10" s="119"/>
    </row>
    <row r="11" spans="1:14" s="108" customFormat="1" ht="14.25" customHeight="1" thickTop="1" x14ac:dyDescent="0.35">
      <c r="A11" s="260" t="s">
        <v>278</v>
      </c>
      <c r="B11" s="261"/>
      <c r="C11" s="261"/>
      <c r="D11" s="262"/>
      <c r="E11" s="119"/>
      <c r="F11" s="260" t="s">
        <v>269</v>
      </c>
      <c r="G11" s="261"/>
      <c r="H11" s="261"/>
      <c r="I11" s="261"/>
      <c r="J11" s="261"/>
      <c r="K11" s="261"/>
      <c r="L11" s="261"/>
      <c r="M11" s="262"/>
      <c r="N11" s="119"/>
    </row>
    <row r="12" spans="1:14" s="108" customFormat="1" ht="14.25" customHeight="1" x14ac:dyDescent="0.35">
      <c r="A12" s="263"/>
      <c r="B12" s="264"/>
      <c r="C12" s="264"/>
      <c r="D12" s="265"/>
      <c r="E12" s="119"/>
      <c r="F12" s="263"/>
      <c r="G12" s="264"/>
      <c r="H12" s="264"/>
      <c r="I12" s="264"/>
      <c r="J12" s="264"/>
      <c r="K12" s="264"/>
      <c r="L12" s="264"/>
      <c r="M12" s="265"/>
      <c r="N12" s="119"/>
    </row>
    <row r="13" spans="1:14" s="108" customFormat="1" ht="14.25" customHeight="1" x14ac:dyDescent="0.35">
      <c r="A13" s="263"/>
      <c r="B13" s="264"/>
      <c r="C13" s="264"/>
      <c r="D13" s="265"/>
      <c r="E13" s="119"/>
      <c r="F13" s="263"/>
      <c r="G13" s="264"/>
      <c r="H13" s="264"/>
      <c r="I13" s="264"/>
      <c r="J13" s="264"/>
      <c r="K13" s="264"/>
      <c r="L13" s="264"/>
      <c r="M13" s="265"/>
      <c r="N13" s="119"/>
    </row>
    <row r="14" spans="1:14" s="108" customFormat="1" ht="14.25" customHeight="1" x14ac:dyDescent="0.35">
      <c r="A14" s="263"/>
      <c r="B14" s="264"/>
      <c r="C14" s="264"/>
      <c r="D14" s="265"/>
      <c r="E14" s="119"/>
      <c r="F14" s="263"/>
      <c r="G14" s="264"/>
      <c r="H14" s="264"/>
      <c r="I14" s="264"/>
      <c r="J14" s="264"/>
      <c r="K14" s="264"/>
      <c r="L14" s="264"/>
      <c r="M14" s="265"/>
      <c r="N14" s="119"/>
    </row>
    <row r="15" spans="1:14" s="108" customFormat="1" ht="14.25" customHeight="1" x14ac:dyDescent="0.35">
      <c r="A15" s="263"/>
      <c r="B15" s="264"/>
      <c r="C15" s="264"/>
      <c r="D15" s="265"/>
      <c r="E15" s="119"/>
      <c r="F15" s="263"/>
      <c r="G15" s="264"/>
      <c r="H15" s="264"/>
      <c r="I15" s="264"/>
      <c r="J15" s="264"/>
      <c r="K15" s="264"/>
      <c r="L15" s="264"/>
      <c r="M15" s="265"/>
      <c r="N15" s="119"/>
    </row>
    <row r="16" spans="1:14" s="108" customFormat="1" ht="14.25" customHeight="1" x14ac:dyDescent="0.35">
      <c r="A16" s="263"/>
      <c r="B16" s="264"/>
      <c r="C16" s="264"/>
      <c r="D16" s="265"/>
      <c r="E16" s="119"/>
      <c r="F16" s="263"/>
      <c r="G16" s="264"/>
      <c r="H16" s="264"/>
      <c r="I16" s="264"/>
      <c r="J16" s="264"/>
      <c r="K16" s="264"/>
      <c r="L16" s="264"/>
      <c r="M16" s="265"/>
      <c r="N16" s="119"/>
    </row>
    <row r="17" spans="1:19" s="72" customFormat="1" ht="14.25" customHeight="1" x14ac:dyDescent="0.35">
      <c r="A17" s="263"/>
      <c r="B17" s="264"/>
      <c r="C17" s="264"/>
      <c r="D17" s="265"/>
      <c r="E17" s="119"/>
      <c r="F17" s="263"/>
      <c r="G17" s="264"/>
      <c r="H17" s="264"/>
      <c r="I17" s="264"/>
      <c r="J17" s="264"/>
      <c r="K17" s="264"/>
      <c r="L17" s="264"/>
      <c r="M17" s="265"/>
      <c r="N17" s="119"/>
    </row>
    <row r="18" spans="1:19" s="72" customFormat="1" ht="14.25" customHeight="1" x14ac:dyDescent="0.35">
      <c r="A18" s="263"/>
      <c r="B18" s="264"/>
      <c r="C18" s="264"/>
      <c r="D18" s="265"/>
      <c r="E18" s="119"/>
      <c r="F18" s="263"/>
      <c r="G18" s="264"/>
      <c r="H18" s="264"/>
      <c r="I18" s="264"/>
      <c r="J18" s="264"/>
      <c r="K18" s="264"/>
      <c r="L18" s="264"/>
      <c r="M18" s="265"/>
      <c r="N18" s="119"/>
    </row>
    <row r="19" spans="1:19" s="72" customFormat="1" ht="14.25" customHeight="1" x14ac:dyDescent="0.35">
      <c r="A19" s="263"/>
      <c r="B19" s="264"/>
      <c r="C19" s="264"/>
      <c r="D19" s="265"/>
      <c r="E19" s="119"/>
      <c r="F19" s="263"/>
      <c r="G19" s="264"/>
      <c r="H19" s="264"/>
      <c r="I19" s="264"/>
      <c r="J19" s="264"/>
      <c r="K19" s="264"/>
      <c r="L19" s="264"/>
      <c r="M19" s="265"/>
      <c r="N19" s="119"/>
    </row>
    <row r="20" spans="1:19" s="72" customFormat="1" ht="14.25" customHeight="1" x14ac:dyDescent="0.35">
      <c r="A20" s="263"/>
      <c r="B20" s="264"/>
      <c r="C20" s="264"/>
      <c r="D20" s="265"/>
      <c r="E20" s="119"/>
      <c r="F20" s="263"/>
      <c r="G20" s="264"/>
      <c r="H20" s="264"/>
      <c r="I20" s="264"/>
      <c r="J20" s="264"/>
      <c r="K20" s="264"/>
      <c r="L20" s="264"/>
      <c r="M20" s="265"/>
      <c r="N20" s="119"/>
    </row>
    <row r="21" spans="1:19" s="72" customFormat="1" ht="14.25" customHeight="1" x14ac:dyDescent="0.35">
      <c r="A21" s="263"/>
      <c r="B21" s="264"/>
      <c r="C21" s="264"/>
      <c r="D21" s="265"/>
      <c r="E21" s="119"/>
      <c r="F21" s="263"/>
      <c r="G21" s="264"/>
      <c r="H21" s="264"/>
      <c r="I21" s="264"/>
      <c r="J21" s="264"/>
      <c r="K21" s="264"/>
      <c r="L21" s="264"/>
      <c r="M21" s="265"/>
      <c r="N21" s="119"/>
    </row>
    <row r="22" spans="1:19" s="72" customFormat="1" ht="14.25" customHeight="1" x14ac:dyDescent="0.35">
      <c r="A22" s="263"/>
      <c r="B22" s="264"/>
      <c r="C22" s="264"/>
      <c r="D22" s="265"/>
      <c r="E22" s="119"/>
      <c r="F22" s="263"/>
      <c r="G22" s="264"/>
      <c r="H22" s="264"/>
      <c r="I22" s="264"/>
      <c r="J22" s="264"/>
      <c r="K22" s="264"/>
      <c r="L22" s="264"/>
      <c r="M22" s="265"/>
      <c r="N22" s="119"/>
    </row>
    <row r="23" spans="1:19" s="72" customFormat="1" ht="14.25" customHeight="1" thickBot="1" x14ac:dyDescent="0.4">
      <c r="A23" s="266"/>
      <c r="B23" s="267"/>
      <c r="C23" s="267"/>
      <c r="D23" s="268"/>
      <c r="E23" s="119"/>
      <c r="F23" s="266"/>
      <c r="G23" s="267"/>
      <c r="H23" s="267"/>
      <c r="I23" s="267"/>
      <c r="J23" s="267"/>
      <c r="K23" s="267"/>
      <c r="L23" s="267"/>
      <c r="M23" s="268"/>
      <c r="N23" s="119"/>
    </row>
    <row r="24" spans="1:19" s="72" customFormat="1" ht="14.25" customHeight="1" thickTop="1" thickBot="1" x14ac:dyDescent="0.4">
      <c r="A24" s="119"/>
      <c r="B24" s="119"/>
      <c r="C24" s="119"/>
      <c r="D24" s="119"/>
      <c r="E24" s="119"/>
      <c r="F24" s="119"/>
      <c r="G24" s="119"/>
      <c r="H24" s="119"/>
      <c r="I24" s="119"/>
      <c r="J24" s="119"/>
      <c r="K24" s="119"/>
      <c r="L24" s="119"/>
      <c r="M24" s="119"/>
      <c r="N24" s="119"/>
    </row>
    <row r="25" spans="1:19" s="72" customFormat="1" ht="14.25" customHeight="1" thickTop="1" thickBot="1" x14ac:dyDescent="0.4">
      <c r="A25" s="269" t="s">
        <v>259</v>
      </c>
      <c r="B25" s="270"/>
      <c r="C25" s="270"/>
      <c r="D25" s="271"/>
      <c r="E25" s="119"/>
      <c r="F25" s="269" t="s">
        <v>260</v>
      </c>
      <c r="G25" s="270"/>
      <c r="H25" s="270"/>
      <c r="I25" s="270"/>
      <c r="J25" s="270"/>
      <c r="K25" s="270"/>
      <c r="L25" s="270"/>
      <c r="M25" s="270"/>
      <c r="N25" s="271"/>
      <c r="P25" s="269" t="s">
        <v>261</v>
      </c>
      <c r="Q25" s="270"/>
      <c r="R25" s="270"/>
      <c r="S25" s="271"/>
    </row>
    <row r="26" spans="1:19" s="72" customFormat="1" ht="3" customHeight="1" thickTop="1" x14ac:dyDescent="0.35">
      <c r="A26" s="119"/>
      <c r="B26" s="119"/>
      <c r="C26" s="119"/>
      <c r="D26" s="119"/>
      <c r="E26" s="119"/>
      <c r="F26" s="119"/>
      <c r="G26" s="119"/>
      <c r="H26" s="119"/>
      <c r="I26" s="119"/>
      <c r="J26" s="119"/>
      <c r="K26" s="119"/>
      <c r="L26" s="119"/>
      <c r="M26" s="119"/>
      <c r="N26" s="119"/>
    </row>
    <row r="27" spans="1:19" ht="13.5" thickBot="1" x14ac:dyDescent="0.4">
      <c r="A27" s="122"/>
      <c r="B27" s="123"/>
      <c r="C27" s="123"/>
      <c r="D27" s="124"/>
      <c r="E27" s="125"/>
      <c r="F27" s="122"/>
      <c r="G27" s="123"/>
      <c r="H27" s="123"/>
      <c r="I27" s="123"/>
      <c r="J27" s="123"/>
      <c r="K27" s="123"/>
      <c r="L27" s="123"/>
      <c r="M27" s="123"/>
      <c r="N27" s="124"/>
      <c r="P27" s="116"/>
      <c r="Q27" s="117"/>
      <c r="R27" s="117"/>
      <c r="S27" s="118"/>
    </row>
    <row r="28" spans="1:19" ht="14.25" customHeight="1" thickBot="1" x14ac:dyDescent="0.4">
      <c r="A28" s="129" t="s">
        <v>262</v>
      </c>
      <c r="B28" s="130"/>
      <c r="C28" s="130"/>
      <c r="D28" s="131"/>
      <c r="E28" s="132"/>
      <c r="F28" s="133"/>
      <c r="G28" s="130"/>
      <c r="H28" s="130"/>
      <c r="I28" s="130"/>
      <c r="J28" s="130"/>
      <c r="K28" s="130"/>
      <c r="L28" s="130"/>
      <c r="M28" s="130"/>
      <c r="N28" s="131"/>
      <c r="O28" s="134"/>
      <c r="P28" s="135"/>
      <c r="Q28" s="136"/>
      <c r="R28" s="136"/>
      <c r="S28" s="137"/>
    </row>
    <row r="29" spans="1:19" ht="14.25" customHeight="1" x14ac:dyDescent="0.35">
      <c r="A29" s="126"/>
      <c r="B29" s="127"/>
      <c r="C29" s="127"/>
      <c r="D29" s="128"/>
      <c r="E29" s="125"/>
      <c r="F29" s="126"/>
      <c r="G29" s="127"/>
      <c r="H29" s="127"/>
      <c r="I29" s="127"/>
      <c r="J29" s="127"/>
      <c r="K29" s="127"/>
      <c r="L29" s="127"/>
      <c r="M29" s="127"/>
      <c r="N29" s="128"/>
      <c r="P29" s="120"/>
      <c r="Q29" s="84"/>
      <c r="R29" s="84"/>
      <c r="S29" s="121"/>
    </row>
    <row r="30" spans="1:19" ht="14.25" customHeight="1" x14ac:dyDescent="0.35">
      <c r="A30" s="126"/>
      <c r="B30" s="127"/>
      <c r="C30" s="127"/>
      <c r="D30" s="128"/>
      <c r="E30" s="125"/>
      <c r="F30" s="126"/>
      <c r="G30" s="127"/>
      <c r="H30" s="127"/>
      <c r="I30" s="127"/>
      <c r="J30" s="127"/>
      <c r="K30" s="127"/>
      <c r="L30" s="127"/>
      <c r="M30" s="127"/>
      <c r="N30" s="128"/>
      <c r="P30" s="120"/>
      <c r="Q30" s="84"/>
      <c r="R30" s="84"/>
      <c r="S30" s="121"/>
    </row>
    <row r="31" spans="1:19" ht="14.25" customHeight="1" x14ac:dyDescent="0.35">
      <c r="A31" s="126"/>
      <c r="B31" s="127"/>
      <c r="C31" s="127"/>
      <c r="D31" s="128"/>
      <c r="E31" s="125"/>
      <c r="F31" s="126"/>
      <c r="G31" s="127"/>
      <c r="H31" s="127"/>
      <c r="I31" s="127"/>
      <c r="J31" s="127"/>
      <c r="K31" s="127"/>
      <c r="L31" s="127"/>
      <c r="M31" s="127"/>
      <c r="N31" s="128"/>
      <c r="P31" s="120"/>
      <c r="Q31" s="84"/>
      <c r="R31" s="84"/>
      <c r="S31" s="121"/>
    </row>
    <row r="32" spans="1:19" ht="14.25" customHeight="1" x14ac:dyDescent="0.35">
      <c r="A32" s="126"/>
      <c r="B32" s="127"/>
      <c r="C32" s="127"/>
      <c r="D32" s="128"/>
      <c r="E32" s="125"/>
      <c r="F32" s="126"/>
      <c r="G32" s="127"/>
      <c r="H32" s="127"/>
      <c r="I32" s="127"/>
      <c r="J32" s="127"/>
      <c r="K32" s="127"/>
      <c r="L32" s="127"/>
      <c r="M32" s="127"/>
      <c r="N32" s="128"/>
      <c r="P32" s="120"/>
      <c r="Q32" s="84"/>
      <c r="R32" s="84"/>
      <c r="S32" s="121"/>
    </row>
    <row r="33" spans="1:19" ht="14.25" customHeight="1" x14ac:dyDescent="0.35">
      <c r="A33" s="126"/>
      <c r="B33" s="127"/>
      <c r="C33" s="127"/>
      <c r="D33" s="128"/>
      <c r="E33" s="125"/>
      <c r="F33" s="126"/>
      <c r="G33" s="127"/>
      <c r="H33" s="127"/>
      <c r="I33" s="127"/>
      <c r="J33" s="127"/>
      <c r="K33" s="127"/>
      <c r="L33" s="127"/>
      <c r="M33" s="127"/>
      <c r="N33" s="128"/>
      <c r="P33" s="120"/>
      <c r="Q33" s="84"/>
      <c r="R33" s="84"/>
      <c r="S33" s="121"/>
    </row>
    <row r="34" spans="1:19" s="7" customFormat="1" ht="14.25" customHeight="1" x14ac:dyDescent="0.35">
      <c r="A34" s="126"/>
      <c r="B34" s="127"/>
      <c r="C34" s="127"/>
      <c r="D34" s="128"/>
      <c r="E34" s="125"/>
      <c r="F34" s="126"/>
      <c r="G34" s="127"/>
      <c r="H34" s="127"/>
      <c r="I34" s="127"/>
      <c r="J34" s="127"/>
      <c r="K34" s="127"/>
      <c r="L34" s="127"/>
      <c r="M34" s="127"/>
      <c r="N34" s="128"/>
      <c r="P34" s="120"/>
      <c r="Q34" s="84"/>
      <c r="R34" s="84"/>
      <c r="S34" s="121"/>
    </row>
    <row r="35" spans="1:19" s="7" customFormat="1" ht="14.25" customHeight="1" x14ac:dyDescent="0.35">
      <c r="A35" s="126"/>
      <c r="B35" s="127"/>
      <c r="C35" s="127"/>
      <c r="D35" s="128"/>
      <c r="E35" s="125"/>
      <c r="F35" s="126"/>
      <c r="G35" s="127"/>
      <c r="H35" s="127"/>
      <c r="I35" s="127"/>
      <c r="J35" s="127"/>
      <c r="K35" s="127"/>
      <c r="L35" s="127"/>
      <c r="M35" s="127"/>
      <c r="N35" s="128"/>
      <c r="P35" s="120"/>
      <c r="Q35" s="84"/>
      <c r="R35" s="84"/>
      <c r="S35" s="121"/>
    </row>
    <row r="36" spans="1:19" s="7" customFormat="1" ht="14.25" customHeight="1" x14ac:dyDescent="0.35">
      <c r="A36" s="126"/>
      <c r="B36" s="127"/>
      <c r="C36" s="127"/>
      <c r="D36" s="128"/>
      <c r="E36" s="125"/>
      <c r="F36" s="126"/>
      <c r="G36" s="127"/>
      <c r="H36" s="127"/>
      <c r="I36" s="127"/>
      <c r="J36" s="127"/>
      <c r="K36" s="127"/>
      <c r="L36" s="127"/>
      <c r="M36" s="127"/>
      <c r="N36" s="128"/>
      <c r="P36" s="120"/>
      <c r="Q36" s="84"/>
      <c r="R36" s="84"/>
      <c r="S36" s="121"/>
    </row>
    <row r="37" spans="1:19" s="7" customFormat="1" ht="14.25" customHeight="1" x14ac:dyDescent="0.35">
      <c r="A37" s="126"/>
      <c r="B37" s="127"/>
      <c r="C37" s="127"/>
      <c r="D37" s="128"/>
      <c r="E37" s="125"/>
      <c r="F37" s="126"/>
      <c r="G37" s="127"/>
      <c r="H37" s="127"/>
      <c r="I37" s="127"/>
      <c r="J37" s="127"/>
      <c r="K37" s="127"/>
      <c r="L37" s="127"/>
      <c r="M37" s="127"/>
      <c r="N37" s="128"/>
      <c r="P37" s="120"/>
      <c r="Q37" s="84"/>
      <c r="R37" s="84"/>
      <c r="S37" s="121"/>
    </row>
    <row r="38" spans="1:19" s="7" customFormat="1" ht="14.25" customHeight="1" x14ac:dyDescent="0.35">
      <c r="A38" s="126"/>
      <c r="B38" s="127"/>
      <c r="C38" s="127"/>
      <c r="D38" s="128"/>
      <c r="E38" s="125"/>
      <c r="F38" s="126"/>
      <c r="G38" s="127"/>
      <c r="H38" s="127"/>
      <c r="I38" s="127"/>
      <c r="J38" s="127"/>
      <c r="K38" s="127"/>
      <c r="L38" s="127"/>
      <c r="M38" s="127"/>
      <c r="N38" s="128"/>
      <c r="P38" s="120"/>
      <c r="Q38" s="84"/>
      <c r="R38" s="84"/>
      <c r="S38" s="121"/>
    </row>
    <row r="39" spans="1:19" s="7" customFormat="1" ht="14.25" customHeight="1" x14ac:dyDescent="0.35">
      <c r="A39" s="126"/>
      <c r="B39" s="127"/>
      <c r="C39" s="127"/>
      <c r="D39" s="128"/>
      <c r="E39" s="125"/>
      <c r="F39" s="126"/>
      <c r="G39" s="127"/>
      <c r="H39" s="127"/>
      <c r="I39" s="127"/>
      <c r="J39" s="127"/>
      <c r="K39" s="127"/>
      <c r="L39" s="127"/>
      <c r="M39" s="127"/>
      <c r="N39" s="128"/>
      <c r="P39" s="120"/>
      <c r="Q39" s="84"/>
      <c r="R39" s="84"/>
      <c r="S39" s="121"/>
    </row>
    <row r="40" spans="1:19" s="7" customFormat="1" ht="14.25" customHeight="1" x14ac:dyDescent="0.35">
      <c r="A40" s="126"/>
      <c r="B40" s="127"/>
      <c r="C40" s="127"/>
      <c r="D40" s="128"/>
      <c r="E40" s="125"/>
      <c r="F40" s="126"/>
      <c r="G40" s="127"/>
      <c r="H40" s="127"/>
      <c r="I40" s="127"/>
      <c r="J40" s="127"/>
      <c r="K40" s="127"/>
      <c r="L40" s="127"/>
      <c r="M40" s="127"/>
      <c r="N40" s="128"/>
      <c r="P40" s="120"/>
      <c r="Q40" s="84"/>
      <c r="R40" s="84"/>
      <c r="S40" s="121"/>
    </row>
    <row r="41" spans="1:19" s="7" customFormat="1" ht="14.25" customHeight="1" x14ac:dyDescent="0.35">
      <c r="A41" s="126"/>
      <c r="B41" s="127"/>
      <c r="C41" s="127"/>
      <c r="D41" s="128"/>
      <c r="E41" s="125"/>
      <c r="F41" s="126"/>
      <c r="G41" s="127"/>
      <c r="H41" s="127"/>
      <c r="I41" s="127"/>
      <c r="J41" s="127"/>
      <c r="K41" s="127"/>
      <c r="L41" s="127"/>
      <c r="M41" s="127"/>
      <c r="N41" s="128"/>
      <c r="P41" s="120"/>
      <c r="Q41" s="84"/>
      <c r="R41" s="84"/>
      <c r="S41" s="121"/>
    </row>
    <row r="42" spans="1:19" s="7" customFormat="1" ht="14.25" customHeight="1" x14ac:dyDescent="0.35">
      <c r="A42" s="126"/>
      <c r="B42" s="127"/>
      <c r="C42" s="127"/>
      <c r="D42" s="128"/>
      <c r="E42" s="125"/>
      <c r="F42" s="126"/>
      <c r="G42" s="127"/>
      <c r="H42" s="127"/>
      <c r="I42" s="127"/>
      <c r="J42" s="127"/>
      <c r="K42" s="127"/>
      <c r="L42" s="127"/>
      <c r="M42" s="127"/>
      <c r="N42" s="128"/>
      <c r="P42" s="120"/>
      <c r="Q42" s="84"/>
      <c r="R42" s="84"/>
      <c r="S42" s="121"/>
    </row>
    <row r="43" spans="1:19" s="7" customFormat="1" ht="14.25" customHeight="1" x14ac:dyDescent="0.35">
      <c r="A43" s="126"/>
      <c r="B43" s="127"/>
      <c r="C43" s="127"/>
      <c r="D43" s="128"/>
      <c r="E43" s="125"/>
      <c r="F43" s="126"/>
      <c r="G43" s="127"/>
      <c r="H43" s="127"/>
      <c r="I43" s="127"/>
      <c r="J43" s="127"/>
      <c r="K43" s="127"/>
      <c r="L43" s="127"/>
      <c r="M43" s="127"/>
      <c r="N43" s="128"/>
      <c r="P43" s="120"/>
      <c r="Q43" s="84"/>
      <c r="R43" s="84"/>
      <c r="S43" s="121"/>
    </row>
    <row r="44" spans="1:19" s="7" customFormat="1" ht="14.25" customHeight="1" x14ac:dyDescent="0.35">
      <c r="A44" s="126"/>
      <c r="B44" s="127"/>
      <c r="C44" s="127"/>
      <c r="D44" s="128"/>
      <c r="E44" s="125"/>
      <c r="F44" s="126"/>
      <c r="G44" s="127"/>
      <c r="H44" s="127"/>
      <c r="I44" s="127"/>
      <c r="J44" s="127"/>
      <c r="K44" s="127"/>
      <c r="L44" s="127"/>
      <c r="M44" s="127"/>
      <c r="N44" s="128"/>
      <c r="P44" s="120"/>
      <c r="Q44" s="84"/>
      <c r="R44" s="84"/>
      <c r="S44" s="121"/>
    </row>
    <row r="45" spans="1:19" ht="14.25" customHeight="1" x14ac:dyDescent="0.35">
      <c r="A45" s="126"/>
      <c r="B45" s="127"/>
      <c r="C45" s="127"/>
      <c r="D45" s="128"/>
      <c r="E45" s="125"/>
      <c r="F45" s="126"/>
      <c r="G45" s="127"/>
      <c r="H45" s="127"/>
      <c r="I45" s="127"/>
      <c r="J45" s="127"/>
      <c r="K45" s="127"/>
      <c r="L45" s="127"/>
      <c r="M45" s="127"/>
      <c r="N45" s="128"/>
      <c r="P45" s="120"/>
      <c r="Q45" s="84"/>
      <c r="R45" s="84"/>
      <c r="S45" s="121"/>
    </row>
    <row r="46" spans="1:19" s="7" customFormat="1" ht="14.25" customHeight="1" thickBot="1" x14ac:dyDescent="0.4">
      <c r="A46" s="126"/>
      <c r="B46" s="127"/>
      <c r="C46" s="127"/>
      <c r="D46" s="128"/>
      <c r="E46" s="125"/>
      <c r="F46" s="126"/>
      <c r="G46" s="127"/>
      <c r="H46" s="127"/>
      <c r="I46" s="127"/>
      <c r="J46" s="127"/>
      <c r="K46" s="127"/>
      <c r="L46" s="127"/>
      <c r="M46" s="127"/>
      <c r="N46" s="128"/>
      <c r="P46" s="120"/>
      <c r="Q46" s="84"/>
      <c r="R46" s="84"/>
      <c r="S46" s="121"/>
    </row>
    <row r="47" spans="1:19" s="7" customFormat="1" ht="14.25" customHeight="1" thickBot="1" x14ac:dyDescent="0.4">
      <c r="A47" s="129" t="s">
        <v>279</v>
      </c>
      <c r="B47" s="130"/>
      <c r="C47" s="130"/>
      <c r="D47" s="131"/>
      <c r="E47" s="132"/>
      <c r="F47" s="133"/>
      <c r="G47" s="130"/>
      <c r="H47" s="130"/>
      <c r="I47" s="130"/>
      <c r="J47" s="130"/>
      <c r="K47" s="130"/>
      <c r="L47" s="130"/>
      <c r="M47" s="130"/>
      <c r="N47" s="131"/>
      <c r="O47" s="134"/>
      <c r="P47" s="135"/>
      <c r="Q47" s="136"/>
      <c r="R47" s="136"/>
      <c r="S47" s="137"/>
    </row>
    <row r="48" spans="1:19" s="7" customFormat="1" ht="14.25" customHeight="1" x14ac:dyDescent="0.35">
      <c r="A48" s="126"/>
      <c r="B48" s="127"/>
      <c r="C48" s="127"/>
      <c r="D48" s="128"/>
      <c r="E48" s="125"/>
      <c r="F48" s="126"/>
      <c r="G48" s="127"/>
      <c r="H48" s="127"/>
      <c r="I48" s="127"/>
      <c r="J48" s="127"/>
      <c r="K48" s="127"/>
      <c r="L48" s="127"/>
      <c r="M48" s="127"/>
      <c r="N48" s="128"/>
      <c r="P48" s="120"/>
      <c r="Q48" s="84"/>
      <c r="R48" s="84"/>
      <c r="S48" s="121"/>
    </row>
    <row r="49" spans="1:19" s="7" customFormat="1" ht="14.25" customHeight="1" x14ac:dyDescent="0.35">
      <c r="A49" s="126"/>
      <c r="B49" s="127"/>
      <c r="C49" s="127"/>
      <c r="D49" s="128"/>
      <c r="E49" s="125"/>
      <c r="F49" s="126"/>
      <c r="G49" s="127"/>
      <c r="H49" s="127"/>
      <c r="I49" s="127"/>
      <c r="J49" s="127"/>
      <c r="K49" s="127"/>
      <c r="L49" s="127"/>
      <c r="M49" s="127"/>
      <c r="N49" s="128"/>
      <c r="P49" s="120"/>
      <c r="Q49" s="84"/>
      <c r="R49" s="84"/>
      <c r="S49" s="121"/>
    </row>
    <row r="50" spans="1:19" s="7" customFormat="1" ht="14.25" customHeight="1" x14ac:dyDescent="0.35">
      <c r="A50" s="126"/>
      <c r="B50" s="127"/>
      <c r="C50" s="127"/>
      <c r="D50" s="128"/>
      <c r="E50" s="125"/>
      <c r="F50" s="126"/>
      <c r="G50" s="127"/>
      <c r="H50" s="127"/>
      <c r="I50" s="127"/>
      <c r="J50" s="127"/>
      <c r="K50" s="127"/>
      <c r="L50" s="127"/>
      <c r="M50" s="127"/>
      <c r="N50" s="128"/>
      <c r="P50" s="120"/>
      <c r="Q50" s="84"/>
      <c r="R50" s="84"/>
      <c r="S50" s="121"/>
    </row>
    <row r="51" spans="1:19" s="7" customFormat="1" ht="14.25" customHeight="1" x14ac:dyDescent="0.35">
      <c r="A51" s="127"/>
      <c r="B51" s="127"/>
      <c r="C51" s="127"/>
      <c r="D51" s="128"/>
      <c r="E51" s="125"/>
      <c r="F51" s="126"/>
      <c r="G51" s="127"/>
      <c r="H51" s="127"/>
      <c r="I51" s="127"/>
      <c r="J51" s="127"/>
      <c r="K51" s="127"/>
      <c r="L51" s="127"/>
      <c r="M51" s="127"/>
      <c r="N51" s="128"/>
      <c r="P51" s="120"/>
      <c r="Q51" s="84"/>
      <c r="R51" s="84"/>
      <c r="S51" s="84"/>
    </row>
    <row r="52" spans="1:19" s="7" customFormat="1" ht="14.25" customHeight="1" x14ac:dyDescent="0.35">
      <c r="A52" s="127"/>
      <c r="B52" s="127"/>
      <c r="C52" s="127"/>
      <c r="D52" s="128"/>
      <c r="E52" s="125"/>
      <c r="F52" s="126"/>
      <c r="G52" s="127"/>
      <c r="H52" s="127"/>
      <c r="I52" s="127"/>
      <c r="J52" s="127"/>
      <c r="K52" s="127"/>
      <c r="L52" s="127"/>
      <c r="M52" s="127"/>
      <c r="N52" s="128"/>
      <c r="P52" s="120"/>
      <c r="Q52" s="84"/>
      <c r="R52" s="84"/>
      <c r="S52" s="84"/>
    </row>
    <row r="53" spans="1:19" s="7" customFormat="1" ht="14.25" customHeight="1" x14ac:dyDescent="0.35">
      <c r="A53" s="127"/>
      <c r="B53" s="127"/>
      <c r="C53" s="127"/>
      <c r="D53" s="128"/>
      <c r="E53" s="125"/>
      <c r="F53" s="126"/>
      <c r="G53" s="127"/>
      <c r="H53" s="127"/>
      <c r="I53" s="127"/>
      <c r="J53" s="127"/>
      <c r="K53" s="127"/>
      <c r="L53" s="127"/>
      <c r="M53" s="127"/>
      <c r="N53" s="128"/>
      <c r="P53" s="120"/>
      <c r="Q53" s="84"/>
      <c r="R53" s="84"/>
      <c r="S53" s="84"/>
    </row>
    <row r="54" spans="1:19" s="7" customFormat="1" ht="14.25" customHeight="1" x14ac:dyDescent="0.35">
      <c r="A54" s="127"/>
      <c r="B54" s="127"/>
      <c r="C54" s="127"/>
      <c r="D54" s="128"/>
      <c r="E54" s="125"/>
      <c r="F54" s="126"/>
      <c r="G54" s="127"/>
      <c r="H54" s="127"/>
      <c r="I54" s="127"/>
      <c r="J54" s="127"/>
      <c r="K54" s="127"/>
      <c r="L54" s="127"/>
      <c r="M54" s="127"/>
      <c r="N54" s="128"/>
      <c r="P54" s="120"/>
      <c r="Q54" s="84"/>
      <c r="R54" s="84"/>
      <c r="S54" s="84"/>
    </row>
    <row r="55" spans="1:19" s="7" customFormat="1" ht="14.25" customHeight="1" thickBot="1" x14ac:dyDescent="0.4">
      <c r="A55" s="127"/>
      <c r="B55" s="127"/>
      <c r="C55" s="127"/>
      <c r="D55" s="128"/>
      <c r="E55" s="125"/>
      <c r="F55" s="126"/>
      <c r="G55" s="127"/>
      <c r="H55" s="127"/>
      <c r="I55" s="127"/>
      <c r="J55" s="127"/>
      <c r="K55" s="127"/>
      <c r="L55" s="127"/>
      <c r="M55" s="127"/>
      <c r="N55" s="128"/>
      <c r="P55" s="120"/>
      <c r="Q55" s="84"/>
      <c r="R55" s="84"/>
      <c r="S55" s="84"/>
    </row>
    <row r="56" spans="1:19" ht="14.25" customHeight="1" thickBot="1" x14ac:dyDescent="0.4">
      <c r="A56" s="129" t="s">
        <v>268</v>
      </c>
      <c r="B56" s="130"/>
      <c r="C56" s="130"/>
      <c r="D56" s="131"/>
      <c r="E56" s="132"/>
      <c r="F56" s="133"/>
      <c r="G56" s="130"/>
      <c r="H56" s="130"/>
      <c r="I56" s="130"/>
      <c r="J56" s="130"/>
      <c r="K56" s="130"/>
      <c r="L56" s="130"/>
      <c r="M56" s="130"/>
      <c r="N56" s="131"/>
      <c r="O56" s="134"/>
      <c r="P56" s="135"/>
      <c r="Q56" s="136"/>
      <c r="R56" s="136"/>
      <c r="S56" s="137"/>
    </row>
    <row r="57" spans="1:19" ht="14.25" customHeight="1" x14ac:dyDescent="0.35">
      <c r="A57" s="138"/>
      <c r="B57" s="127"/>
      <c r="C57" s="127"/>
      <c r="D57" s="128"/>
      <c r="E57" s="139"/>
      <c r="F57" s="126"/>
      <c r="G57" s="127"/>
      <c r="H57" s="127"/>
      <c r="I57" s="127"/>
      <c r="J57" s="127"/>
      <c r="K57" s="127"/>
      <c r="L57" s="127"/>
      <c r="M57" s="127"/>
      <c r="N57" s="128"/>
      <c r="O57" s="7"/>
      <c r="P57" s="120"/>
      <c r="Q57" s="84"/>
      <c r="R57" s="84"/>
      <c r="S57" s="84"/>
    </row>
    <row r="58" spans="1:19" ht="14.25" customHeight="1" x14ac:dyDescent="0.35">
      <c r="A58" s="138"/>
      <c r="B58" s="127"/>
      <c r="C58" s="127"/>
      <c r="D58" s="128"/>
      <c r="E58" s="139"/>
      <c r="F58" s="126"/>
      <c r="G58" s="127"/>
      <c r="H58" s="127"/>
      <c r="I58" s="127"/>
      <c r="J58" s="127"/>
      <c r="K58" s="127"/>
      <c r="L58" s="127"/>
      <c r="M58" s="127"/>
      <c r="N58" s="128"/>
      <c r="O58" s="7"/>
      <c r="P58" s="120"/>
      <c r="Q58" s="84"/>
      <c r="R58" s="84"/>
      <c r="S58" s="84"/>
    </row>
    <row r="59" spans="1:19" ht="14.25" customHeight="1" x14ac:dyDescent="0.35">
      <c r="A59" s="138"/>
      <c r="B59" s="127"/>
      <c r="C59" s="127"/>
      <c r="D59" s="128"/>
      <c r="E59" s="139"/>
      <c r="F59" s="126"/>
      <c r="G59" s="127"/>
      <c r="H59" s="127"/>
      <c r="I59" s="127"/>
      <c r="J59" s="127"/>
      <c r="K59" s="127"/>
      <c r="L59" s="127"/>
      <c r="M59" s="127"/>
      <c r="N59" s="128"/>
      <c r="O59" s="7"/>
      <c r="P59" s="120"/>
      <c r="Q59" s="84"/>
      <c r="R59" s="84"/>
      <c r="S59" s="84"/>
    </row>
    <row r="60" spans="1:19" ht="14.25" customHeight="1" x14ac:dyDescent="0.35">
      <c r="A60" s="138"/>
      <c r="B60" s="127"/>
      <c r="C60" s="127"/>
      <c r="D60" s="128"/>
      <c r="E60" s="139"/>
      <c r="F60" s="126"/>
      <c r="G60" s="127"/>
      <c r="H60" s="127"/>
      <c r="I60" s="127"/>
      <c r="J60" s="127"/>
      <c r="K60" s="127"/>
      <c r="L60" s="127"/>
      <c r="M60" s="127"/>
      <c r="N60" s="128"/>
      <c r="O60" s="7"/>
      <c r="P60" s="120"/>
      <c r="Q60" s="84"/>
      <c r="R60" s="84"/>
      <c r="S60" s="84"/>
    </row>
    <row r="61" spans="1:19" ht="14.25" customHeight="1" x14ac:dyDescent="0.35">
      <c r="A61" s="126"/>
      <c r="B61" s="127"/>
      <c r="C61" s="127"/>
      <c r="D61" s="128"/>
      <c r="E61" s="125"/>
      <c r="F61" s="126"/>
      <c r="G61" s="127"/>
      <c r="H61" s="127"/>
      <c r="I61" s="127"/>
      <c r="J61" s="127"/>
      <c r="K61" s="127"/>
      <c r="L61" s="127"/>
      <c r="M61" s="127"/>
      <c r="N61" s="128"/>
      <c r="P61" s="120"/>
      <c r="Q61" s="84"/>
      <c r="R61" s="84"/>
      <c r="S61" s="121"/>
    </row>
    <row r="62" spans="1:19" ht="14.25" customHeight="1" x14ac:dyDescent="0.35">
      <c r="A62" s="126"/>
      <c r="B62" s="127"/>
      <c r="C62" s="127"/>
      <c r="D62" s="128"/>
      <c r="E62" s="125"/>
      <c r="F62" s="126"/>
      <c r="G62" s="127"/>
      <c r="H62" s="127"/>
      <c r="I62" s="127"/>
      <c r="J62" s="127"/>
      <c r="K62" s="127"/>
      <c r="L62" s="127"/>
      <c r="M62" s="127"/>
      <c r="N62" s="128"/>
      <c r="P62" s="120"/>
      <c r="Q62" s="84"/>
      <c r="R62" s="84"/>
      <c r="S62" s="121"/>
    </row>
    <row r="63" spans="1:19" ht="14.25" customHeight="1" x14ac:dyDescent="0.35">
      <c r="A63" s="126"/>
      <c r="B63" s="127"/>
      <c r="C63" s="127"/>
      <c r="D63" s="128"/>
      <c r="E63" s="125"/>
      <c r="F63" s="126"/>
      <c r="G63" s="127"/>
      <c r="H63" s="127"/>
      <c r="I63" s="127"/>
      <c r="J63" s="127"/>
      <c r="K63" s="127"/>
      <c r="L63" s="127"/>
      <c r="M63" s="127"/>
      <c r="N63" s="128"/>
      <c r="P63" s="120"/>
      <c r="Q63" s="84"/>
      <c r="R63" s="84"/>
      <c r="S63" s="121"/>
    </row>
    <row r="64" spans="1:19" ht="14.25" customHeight="1" x14ac:dyDescent="0.35">
      <c r="A64" s="126"/>
      <c r="B64" s="127"/>
      <c r="C64" s="127"/>
      <c r="D64" s="128"/>
      <c r="E64" s="125"/>
      <c r="F64" s="126"/>
      <c r="G64" s="127"/>
      <c r="H64" s="127"/>
      <c r="I64" s="127"/>
      <c r="J64" s="127"/>
      <c r="K64" s="127"/>
      <c r="L64" s="127"/>
      <c r="M64" s="127"/>
      <c r="N64" s="128"/>
      <c r="P64" s="120"/>
      <c r="Q64" s="84"/>
      <c r="R64" s="84"/>
      <c r="S64" s="121"/>
    </row>
    <row r="65" spans="1:19" ht="13" x14ac:dyDescent="0.35">
      <c r="A65" s="126"/>
      <c r="B65" s="127"/>
      <c r="C65" s="127"/>
      <c r="D65" s="128"/>
      <c r="E65" s="125"/>
      <c r="F65" s="126"/>
      <c r="G65" s="127"/>
      <c r="H65" s="127"/>
      <c r="I65" s="127"/>
      <c r="J65" s="127"/>
      <c r="K65" s="127"/>
      <c r="L65" s="127"/>
      <c r="M65" s="127"/>
      <c r="N65" s="128"/>
      <c r="P65" s="120"/>
      <c r="Q65" s="84"/>
      <c r="R65" s="84"/>
      <c r="S65" s="121"/>
    </row>
    <row r="66" spans="1:19" ht="13" x14ac:dyDescent="0.35">
      <c r="A66" s="126"/>
      <c r="B66" s="127"/>
      <c r="C66" s="127"/>
      <c r="D66" s="128"/>
      <c r="E66" s="125"/>
      <c r="F66" s="126"/>
      <c r="G66" s="127"/>
      <c r="H66" s="127"/>
      <c r="I66" s="127"/>
      <c r="J66" s="127"/>
      <c r="K66" s="127"/>
      <c r="L66" s="127"/>
      <c r="M66" s="127"/>
      <c r="N66" s="128"/>
      <c r="P66" s="120"/>
      <c r="Q66" s="84"/>
      <c r="R66" s="84"/>
      <c r="S66" s="121"/>
    </row>
    <row r="67" spans="1:19" ht="13" x14ac:dyDescent="0.35">
      <c r="A67" s="126"/>
      <c r="B67" s="127"/>
      <c r="C67" s="127"/>
      <c r="D67" s="128"/>
      <c r="E67" s="125"/>
      <c r="F67" s="126"/>
      <c r="G67" s="127"/>
      <c r="H67" s="127"/>
      <c r="I67" s="127"/>
      <c r="J67" s="127"/>
      <c r="K67" s="127"/>
      <c r="L67" s="127"/>
      <c r="M67" s="127"/>
      <c r="N67" s="128"/>
      <c r="P67" s="120"/>
      <c r="Q67" s="84"/>
      <c r="R67" s="84"/>
      <c r="S67" s="121"/>
    </row>
    <row r="68" spans="1:19" ht="14.25" customHeight="1" x14ac:dyDescent="0.35">
      <c r="A68" s="126"/>
      <c r="B68" s="127"/>
      <c r="C68" s="127"/>
      <c r="D68" s="128"/>
      <c r="E68" s="125"/>
      <c r="F68" s="126"/>
      <c r="G68" s="127"/>
      <c r="H68" s="127"/>
      <c r="I68" s="127"/>
      <c r="J68" s="127"/>
      <c r="K68" s="127"/>
      <c r="L68" s="127"/>
      <c r="M68" s="127"/>
      <c r="N68" s="128"/>
      <c r="P68" s="120"/>
      <c r="Q68" s="84"/>
      <c r="R68" s="84"/>
      <c r="S68" s="121"/>
    </row>
    <row r="69" spans="1:19" ht="14.25" customHeight="1" x14ac:dyDescent="0.35">
      <c r="A69" s="126"/>
      <c r="B69" s="127"/>
      <c r="C69" s="127"/>
      <c r="D69" s="128"/>
      <c r="E69" s="125"/>
      <c r="F69" s="126"/>
      <c r="G69" s="127"/>
      <c r="H69" s="127"/>
      <c r="I69" s="127"/>
      <c r="J69" s="127"/>
      <c r="K69" s="127"/>
      <c r="L69" s="127"/>
      <c r="M69" s="127"/>
      <c r="N69" s="128"/>
      <c r="P69" s="120"/>
      <c r="Q69" s="84"/>
      <c r="R69" s="84"/>
      <c r="S69" s="121"/>
    </row>
    <row r="70" spans="1:19" ht="14.25" customHeight="1" x14ac:dyDescent="0.35">
      <c r="A70" s="126"/>
      <c r="B70" s="127"/>
      <c r="C70" s="127"/>
      <c r="D70" s="128"/>
      <c r="E70" s="125"/>
      <c r="F70" s="126"/>
      <c r="G70" s="127"/>
      <c r="H70" s="127"/>
      <c r="I70" s="127"/>
      <c r="J70" s="127"/>
      <c r="K70" s="127"/>
      <c r="L70" s="127"/>
      <c r="M70" s="127"/>
      <c r="N70" s="128"/>
      <c r="P70" s="120"/>
      <c r="Q70" s="84"/>
      <c r="R70" s="84"/>
      <c r="S70" s="121"/>
    </row>
    <row r="71" spans="1:19" ht="14.25" customHeight="1" x14ac:dyDescent="0.35">
      <c r="A71" s="126"/>
      <c r="B71" s="127"/>
      <c r="C71" s="127"/>
      <c r="D71" s="128"/>
      <c r="E71" s="125"/>
      <c r="F71" s="126"/>
      <c r="G71" s="127"/>
      <c r="H71" s="127"/>
      <c r="I71" s="127"/>
      <c r="J71" s="127"/>
      <c r="K71" s="127"/>
      <c r="L71" s="127"/>
      <c r="M71" s="127"/>
      <c r="N71" s="128"/>
      <c r="P71" s="120"/>
      <c r="Q71" s="84"/>
      <c r="R71" s="84"/>
      <c r="S71" s="121"/>
    </row>
    <row r="72" spans="1:19" ht="14.25" customHeight="1" x14ac:dyDescent="0.35">
      <c r="A72" s="127"/>
      <c r="B72" s="127"/>
      <c r="C72" s="127"/>
      <c r="D72" s="128"/>
      <c r="E72" s="125"/>
      <c r="F72" s="126"/>
      <c r="G72" s="127"/>
      <c r="H72" s="127"/>
      <c r="I72" s="127"/>
      <c r="J72" s="127"/>
      <c r="K72" s="127"/>
      <c r="L72" s="127"/>
      <c r="M72" s="127"/>
      <c r="N72" s="128"/>
      <c r="P72" s="120"/>
      <c r="Q72" s="84"/>
      <c r="R72" s="84"/>
      <c r="S72" s="84"/>
    </row>
    <row r="73" spans="1:19" ht="14.25" customHeight="1" x14ac:dyDescent="0.35">
      <c r="A73" s="127"/>
      <c r="B73" s="127"/>
      <c r="C73" s="127"/>
      <c r="D73" s="128"/>
      <c r="E73" s="125"/>
      <c r="F73" s="126"/>
      <c r="G73" s="127"/>
      <c r="H73" s="127"/>
      <c r="I73" s="127"/>
      <c r="J73" s="127"/>
      <c r="K73" s="127"/>
      <c r="L73" s="127"/>
      <c r="M73" s="127"/>
      <c r="N73" s="128"/>
      <c r="P73" s="120"/>
      <c r="Q73" s="84"/>
      <c r="R73" s="84"/>
      <c r="S73" s="84"/>
    </row>
    <row r="74" spans="1:19" ht="14.25" customHeight="1" x14ac:dyDescent="0.35">
      <c r="A74" s="127"/>
      <c r="B74" s="127"/>
      <c r="C74" s="127"/>
      <c r="D74" s="128"/>
      <c r="E74" s="125"/>
      <c r="F74" s="126"/>
      <c r="G74" s="127"/>
      <c r="H74" s="127"/>
      <c r="I74" s="127"/>
      <c r="J74" s="127"/>
      <c r="K74" s="127"/>
      <c r="L74" s="127"/>
      <c r="M74" s="127"/>
      <c r="N74" s="128"/>
      <c r="P74" s="120"/>
      <c r="Q74" s="84"/>
      <c r="R74" s="84"/>
      <c r="S74" s="84"/>
    </row>
    <row r="75" spans="1:19" ht="14.25" customHeight="1" x14ac:dyDescent="0.35">
      <c r="A75" s="127"/>
      <c r="B75" s="127"/>
      <c r="C75" s="127"/>
      <c r="D75" s="128"/>
      <c r="E75" s="125"/>
      <c r="F75" s="126"/>
      <c r="G75" s="127"/>
      <c r="H75" s="127"/>
      <c r="I75" s="127"/>
      <c r="J75" s="127"/>
      <c r="K75" s="127"/>
      <c r="L75" s="127"/>
      <c r="M75" s="127"/>
      <c r="N75" s="128"/>
      <c r="P75" s="120"/>
      <c r="Q75" s="84"/>
      <c r="R75" s="84"/>
      <c r="S75" s="84"/>
    </row>
    <row r="76" spans="1:19" ht="14.25" customHeight="1" thickBot="1" x14ac:dyDescent="0.4">
      <c r="A76" s="127"/>
      <c r="B76" s="127"/>
      <c r="C76" s="127"/>
      <c r="D76" s="128"/>
      <c r="E76" s="125"/>
      <c r="F76" s="126"/>
      <c r="G76" s="127"/>
      <c r="H76" s="127"/>
      <c r="I76" s="127"/>
      <c r="J76" s="127"/>
      <c r="K76" s="127"/>
      <c r="L76" s="127"/>
      <c r="M76" s="127"/>
      <c r="N76" s="128"/>
      <c r="P76" s="120"/>
      <c r="Q76" s="84"/>
      <c r="R76" s="84"/>
      <c r="S76" s="84"/>
    </row>
    <row r="77" spans="1:19" ht="14.25" customHeight="1" thickBot="1" x14ac:dyDescent="0.4">
      <c r="A77" s="129" t="s">
        <v>264</v>
      </c>
      <c r="B77" s="130"/>
      <c r="C77" s="130"/>
      <c r="D77" s="131"/>
      <c r="E77" s="132"/>
      <c r="F77" s="133"/>
      <c r="G77" s="130"/>
      <c r="H77" s="130"/>
      <c r="I77" s="130"/>
      <c r="J77" s="130"/>
      <c r="K77" s="130"/>
      <c r="L77" s="130"/>
      <c r="M77" s="130"/>
      <c r="N77" s="131"/>
      <c r="O77" s="134"/>
      <c r="P77" s="135"/>
      <c r="Q77" s="136"/>
      <c r="R77" s="136"/>
      <c r="S77" s="137"/>
    </row>
    <row r="78" spans="1:19" ht="14.25" customHeight="1" x14ac:dyDescent="0.35">
      <c r="A78" s="126"/>
      <c r="B78" s="127"/>
      <c r="C78" s="127"/>
      <c r="D78" s="128"/>
      <c r="E78" s="125"/>
      <c r="F78" s="126"/>
      <c r="G78" s="127"/>
      <c r="H78" s="127"/>
      <c r="I78" s="127"/>
      <c r="J78" s="127"/>
      <c r="K78" s="127"/>
      <c r="L78" s="127"/>
      <c r="M78" s="127"/>
      <c r="N78" s="128"/>
      <c r="P78" s="120"/>
      <c r="Q78" s="84"/>
      <c r="R78" s="84"/>
      <c r="S78" s="121"/>
    </row>
    <row r="79" spans="1:19" ht="14.25" customHeight="1" x14ac:dyDescent="0.35">
      <c r="A79" s="126"/>
      <c r="B79" s="127"/>
      <c r="C79" s="127"/>
      <c r="D79" s="128"/>
      <c r="E79" s="125"/>
      <c r="F79" s="126"/>
      <c r="G79" s="127"/>
      <c r="H79" s="127"/>
      <c r="I79" s="127"/>
      <c r="J79" s="127"/>
      <c r="K79" s="127"/>
      <c r="L79" s="127"/>
      <c r="M79" s="127"/>
      <c r="N79" s="128"/>
      <c r="P79" s="120"/>
      <c r="Q79" s="84"/>
      <c r="R79" s="84"/>
      <c r="S79" s="121"/>
    </row>
    <row r="80" spans="1:19" ht="14.25" customHeight="1" x14ac:dyDescent="0.35">
      <c r="A80" s="126"/>
      <c r="B80" s="127"/>
      <c r="C80" s="127"/>
      <c r="D80" s="128"/>
      <c r="E80" s="125"/>
      <c r="F80" s="126"/>
      <c r="G80" s="127"/>
      <c r="H80" s="127"/>
      <c r="I80" s="127"/>
      <c r="J80" s="127"/>
      <c r="K80" s="127"/>
      <c r="L80" s="127"/>
      <c r="M80" s="127"/>
      <c r="N80" s="128"/>
      <c r="P80" s="120"/>
      <c r="Q80" s="84"/>
      <c r="R80" s="84"/>
      <c r="S80" s="121"/>
    </row>
    <row r="81" spans="1:19" ht="14.25" customHeight="1" x14ac:dyDescent="0.35">
      <c r="A81" s="126"/>
      <c r="B81" s="127"/>
      <c r="C81" s="127"/>
      <c r="D81" s="128"/>
      <c r="E81" s="125"/>
      <c r="F81" s="126"/>
      <c r="G81" s="127"/>
      <c r="H81" s="127"/>
      <c r="I81" s="127"/>
      <c r="J81" s="127"/>
      <c r="K81" s="127"/>
      <c r="L81" s="127"/>
      <c r="M81" s="127"/>
      <c r="N81" s="128"/>
      <c r="P81" s="120"/>
      <c r="Q81" s="84"/>
      <c r="R81" s="84"/>
      <c r="S81" s="121"/>
    </row>
    <row r="82" spans="1:19" ht="14.25" customHeight="1" x14ac:dyDescent="0.35">
      <c r="A82" s="126"/>
      <c r="B82" s="127"/>
      <c r="C82" s="127"/>
      <c r="D82" s="128"/>
      <c r="E82" s="125"/>
      <c r="F82" s="126"/>
      <c r="G82" s="127"/>
      <c r="H82" s="127"/>
      <c r="I82" s="127"/>
      <c r="J82" s="127"/>
      <c r="K82" s="127"/>
      <c r="L82" s="127"/>
      <c r="M82" s="127"/>
      <c r="N82" s="128"/>
      <c r="P82" s="120"/>
      <c r="Q82" s="84"/>
      <c r="R82" s="84"/>
      <c r="S82" s="121"/>
    </row>
    <row r="83" spans="1:19" ht="14.25" customHeight="1" thickBot="1" x14ac:dyDescent="0.4">
      <c r="A83" s="127"/>
      <c r="B83" s="127"/>
      <c r="C83" s="127"/>
      <c r="D83" s="128"/>
      <c r="E83" s="125"/>
      <c r="F83" s="126"/>
      <c r="G83" s="127"/>
      <c r="H83" s="127"/>
      <c r="I83" s="127"/>
      <c r="J83" s="127"/>
      <c r="K83" s="127"/>
      <c r="L83" s="127"/>
      <c r="M83" s="127"/>
      <c r="N83" s="128"/>
      <c r="P83" s="120"/>
      <c r="Q83" s="84"/>
      <c r="R83" s="84"/>
      <c r="S83" s="84"/>
    </row>
    <row r="84" spans="1:19" ht="14.25" customHeight="1" thickBot="1" x14ac:dyDescent="0.4">
      <c r="A84" s="129" t="s">
        <v>265</v>
      </c>
      <c r="B84" s="130"/>
      <c r="C84" s="130"/>
      <c r="D84" s="131"/>
      <c r="E84" s="132"/>
      <c r="F84" s="133"/>
      <c r="G84" s="130"/>
      <c r="H84" s="130"/>
      <c r="I84" s="130"/>
      <c r="J84" s="130"/>
      <c r="K84" s="130"/>
      <c r="L84" s="130"/>
      <c r="M84" s="130"/>
      <c r="N84" s="131"/>
      <c r="O84" s="134"/>
      <c r="P84" s="135"/>
      <c r="Q84" s="136"/>
      <c r="R84" s="136"/>
      <c r="S84" s="137"/>
    </row>
    <row r="85" spans="1:19" ht="14.25" customHeight="1" x14ac:dyDescent="0.35">
      <c r="A85" s="126"/>
      <c r="B85" s="127"/>
      <c r="C85" s="127"/>
      <c r="D85" s="128"/>
      <c r="E85" s="125"/>
      <c r="F85" s="126"/>
      <c r="G85" s="127"/>
      <c r="H85" s="127"/>
      <c r="I85" s="127"/>
      <c r="J85" s="127"/>
      <c r="K85" s="127"/>
      <c r="L85" s="127"/>
      <c r="M85" s="127"/>
      <c r="N85" s="128"/>
      <c r="P85" s="120"/>
      <c r="Q85" s="84"/>
      <c r="R85" s="84"/>
      <c r="S85" s="121"/>
    </row>
    <row r="86" spans="1:19" ht="14.25" customHeight="1" x14ac:dyDescent="0.35">
      <c r="A86" s="126"/>
      <c r="B86" s="127"/>
      <c r="C86" s="127"/>
      <c r="D86" s="128"/>
      <c r="E86" s="125"/>
      <c r="F86" s="126"/>
      <c r="G86" s="127"/>
      <c r="H86" s="127"/>
      <c r="I86" s="127"/>
      <c r="J86" s="127"/>
      <c r="K86" s="127"/>
      <c r="L86" s="127"/>
      <c r="M86" s="127"/>
      <c r="N86" s="128"/>
      <c r="P86" s="120"/>
      <c r="Q86" s="84"/>
      <c r="R86" s="84"/>
      <c r="S86" s="121"/>
    </row>
    <row r="87" spans="1:19" ht="14.25" customHeight="1" x14ac:dyDescent="0.35">
      <c r="A87" s="126"/>
      <c r="B87" s="127"/>
      <c r="C87" s="127"/>
      <c r="D87" s="128"/>
      <c r="E87" s="125"/>
      <c r="F87" s="126"/>
      <c r="G87" s="127"/>
      <c r="H87" s="127"/>
      <c r="I87" s="127"/>
      <c r="J87" s="127"/>
      <c r="K87" s="127"/>
      <c r="L87" s="127"/>
      <c r="M87" s="127"/>
      <c r="N87" s="128"/>
      <c r="P87" s="120"/>
      <c r="Q87" s="84"/>
      <c r="R87" s="84"/>
      <c r="S87" s="121"/>
    </row>
    <row r="88" spans="1:19" ht="14.25" customHeight="1" x14ac:dyDescent="0.35">
      <c r="A88" s="126"/>
      <c r="B88" s="127"/>
      <c r="C88" s="127"/>
      <c r="D88" s="128"/>
      <c r="E88" s="125"/>
      <c r="F88" s="126"/>
      <c r="G88" s="127"/>
      <c r="H88" s="127"/>
      <c r="I88" s="127"/>
      <c r="J88" s="127"/>
      <c r="K88" s="127"/>
      <c r="L88" s="127"/>
      <c r="M88" s="127"/>
      <c r="N88" s="128"/>
      <c r="P88" s="120"/>
      <c r="Q88" s="84"/>
      <c r="R88" s="84"/>
      <c r="S88" s="121"/>
    </row>
    <row r="89" spans="1:19" ht="14.25" customHeight="1" x14ac:dyDescent="0.35">
      <c r="A89" s="126"/>
      <c r="B89" s="127"/>
      <c r="C89" s="127"/>
      <c r="D89" s="128"/>
      <c r="E89" s="125"/>
      <c r="F89" s="126"/>
      <c r="G89" s="127"/>
      <c r="H89" s="127"/>
      <c r="I89" s="127"/>
      <c r="J89" s="127"/>
      <c r="K89" s="127"/>
      <c r="L89" s="127"/>
      <c r="M89" s="127"/>
      <c r="N89" s="128"/>
      <c r="P89" s="120"/>
      <c r="Q89" s="84"/>
      <c r="R89" s="84"/>
      <c r="S89" s="121"/>
    </row>
    <row r="90" spans="1:19" ht="14.25" customHeight="1" x14ac:dyDescent="0.35">
      <c r="A90" s="126"/>
      <c r="B90" s="127"/>
      <c r="C90" s="127"/>
      <c r="D90" s="128"/>
      <c r="E90" s="125"/>
      <c r="F90" s="126"/>
      <c r="G90" s="127"/>
      <c r="H90" s="127"/>
      <c r="I90" s="127"/>
      <c r="J90" s="127"/>
      <c r="K90" s="127"/>
      <c r="L90" s="127"/>
      <c r="M90" s="127"/>
      <c r="N90" s="128"/>
      <c r="P90" s="120"/>
      <c r="Q90" s="84"/>
      <c r="R90" s="84"/>
      <c r="S90" s="121"/>
    </row>
    <row r="91" spans="1:19" ht="14.25" customHeight="1" x14ac:dyDescent="0.35">
      <c r="A91" s="126"/>
      <c r="B91" s="127"/>
      <c r="C91" s="127"/>
      <c r="D91" s="128"/>
      <c r="E91" s="125"/>
      <c r="F91" s="126"/>
      <c r="G91" s="127"/>
      <c r="H91" s="127"/>
      <c r="I91" s="127"/>
      <c r="J91" s="127"/>
      <c r="K91" s="127"/>
      <c r="L91" s="127"/>
      <c r="M91" s="127"/>
      <c r="N91" s="128"/>
      <c r="P91" s="120"/>
      <c r="Q91" s="84"/>
      <c r="R91" s="84"/>
      <c r="S91" s="121"/>
    </row>
    <row r="92" spans="1:19" ht="14.25" customHeight="1" x14ac:dyDescent="0.35">
      <c r="A92" s="126"/>
      <c r="B92" s="127"/>
      <c r="C92" s="127"/>
      <c r="D92" s="128"/>
      <c r="E92" s="125"/>
      <c r="F92" s="126"/>
      <c r="G92" s="127"/>
      <c r="H92" s="127"/>
      <c r="I92" s="127"/>
      <c r="J92" s="127"/>
      <c r="K92" s="127"/>
      <c r="L92" s="127"/>
      <c r="M92" s="127"/>
      <c r="N92" s="128"/>
      <c r="P92" s="120"/>
      <c r="Q92" s="84"/>
      <c r="R92" s="84"/>
      <c r="S92" s="121"/>
    </row>
    <row r="93" spans="1:19" ht="14.25" customHeight="1" x14ac:dyDescent="0.35">
      <c r="A93" s="126"/>
      <c r="B93" s="127"/>
      <c r="C93" s="127"/>
      <c r="D93" s="128"/>
      <c r="E93" s="125"/>
      <c r="F93" s="126"/>
      <c r="G93" s="127"/>
      <c r="H93" s="127"/>
      <c r="I93" s="127"/>
      <c r="J93" s="127"/>
      <c r="K93" s="127"/>
      <c r="L93" s="127"/>
      <c r="M93" s="127"/>
      <c r="N93" s="128"/>
      <c r="P93" s="120"/>
      <c r="Q93" s="84"/>
      <c r="R93" s="84"/>
      <c r="S93" s="121"/>
    </row>
    <row r="94" spans="1:19" ht="14.25" customHeight="1" x14ac:dyDescent="0.35">
      <c r="A94" s="126"/>
      <c r="B94" s="127"/>
      <c r="C94" s="127"/>
      <c r="D94" s="128"/>
      <c r="E94" s="125"/>
      <c r="F94" s="126"/>
      <c r="G94" s="127"/>
      <c r="H94" s="127"/>
      <c r="I94" s="127"/>
      <c r="J94" s="127"/>
      <c r="K94" s="127"/>
      <c r="L94" s="127"/>
      <c r="M94" s="127"/>
      <c r="N94" s="128"/>
      <c r="P94" s="120"/>
      <c r="Q94" s="84"/>
      <c r="R94" s="84"/>
      <c r="S94" s="121"/>
    </row>
    <row r="95" spans="1:19" ht="14.25" customHeight="1" x14ac:dyDescent="0.35">
      <c r="A95" s="126"/>
      <c r="B95" s="127"/>
      <c r="C95" s="127"/>
      <c r="D95" s="128"/>
      <c r="E95" s="125"/>
      <c r="F95" s="126"/>
      <c r="G95" s="127"/>
      <c r="H95" s="127"/>
      <c r="I95" s="127"/>
      <c r="J95" s="127"/>
      <c r="K95" s="127"/>
      <c r="L95" s="127"/>
      <c r="M95" s="127"/>
      <c r="N95" s="128"/>
      <c r="P95" s="120"/>
      <c r="Q95" s="84"/>
      <c r="R95" s="84"/>
      <c r="S95" s="121"/>
    </row>
    <row r="96" spans="1:19" ht="14.25" customHeight="1" x14ac:dyDescent="0.35">
      <c r="A96" s="126"/>
      <c r="B96" s="127"/>
      <c r="C96" s="127"/>
      <c r="D96" s="128"/>
      <c r="E96" s="125"/>
      <c r="F96" s="126"/>
      <c r="G96" s="127"/>
      <c r="H96" s="127"/>
      <c r="I96" s="127"/>
      <c r="J96" s="127"/>
      <c r="K96" s="127"/>
      <c r="L96" s="127"/>
      <c r="M96" s="127"/>
      <c r="N96" s="128"/>
      <c r="P96" s="120"/>
      <c r="Q96" s="84"/>
      <c r="R96" s="84"/>
      <c r="S96" s="121"/>
    </row>
    <row r="97" spans="1:19" ht="14.25" customHeight="1" x14ac:dyDescent="0.35">
      <c r="A97" s="126"/>
      <c r="B97" s="127"/>
      <c r="C97" s="127"/>
      <c r="D97" s="128"/>
      <c r="E97" s="125"/>
      <c r="F97" s="126"/>
      <c r="G97" s="127"/>
      <c r="H97" s="127"/>
      <c r="I97" s="127"/>
      <c r="J97" s="127"/>
      <c r="K97" s="127"/>
      <c r="L97" s="127"/>
      <c r="M97" s="127"/>
      <c r="N97" s="128"/>
      <c r="P97" s="120"/>
      <c r="Q97" s="84"/>
      <c r="R97" s="84"/>
      <c r="S97" s="121"/>
    </row>
    <row r="98" spans="1:19" ht="14.25" customHeight="1" x14ac:dyDescent="0.35">
      <c r="A98" s="126"/>
      <c r="B98" s="127"/>
      <c r="C98" s="127"/>
      <c r="D98" s="128"/>
      <c r="E98" s="125"/>
      <c r="F98" s="126"/>
      <c r="G98" s="127"/>
      <c r="H98" s="127"/>
      <c r="I98" s="127"/>
      <c r="J98" s="127"/>
      <c r="K98" s="127"/>
      <c r="L98" s="127"/>
      <c r="M98" s="127"/>
      <c r="N98" s="128"/>
      <c r="P98" s="120"/>
      <c r="Q98" s="84"/>
      <c r="R98" s="84"/>
      <c r="S98" s="121"/>
    </row>
    <row r="99" spans="1:19" ht="14.25" customHeight="1" x14ac:dyDescent="0.35">
      <c r="A99" s="126"/>
      <c r="B99" s="127"/>
      <c r="C99" s="127"/>
      <c r="D99" s="128"/>
      <c r="E99" s="125"/>
      <c r="F99" s="126"/>
      <c r="G99" s="127"/>
      <c r="H99" s="127"/>
      <c r="I99" s="127"/>
      <c r="J99" s="127"/>
      <c r="K99" s="127"/>
      <c r="L99" s="127"/>
      <c r="M99" s="127"/>
      <c r="N99" s="128"/>
      <c r="P99" s="120"/>
      <c r="Q99" s="84"/>
      <c r="R99" s="84"/>
      <c r="S99" s="121"/>
    </row>
    <row r="100" spans="1:19" ht="14.25" customHeight="1" x14ac:dyDescent="0.35">
      <c r="A100" s="126"/>
      <c r="B100" s="127"/>
      <c r="C100" s="127"/>
      <c r="D100" s="128"/>
      <c r="E100" s="125"/>
      <c r="F100" s="126"/>
      <c r="G100" s="127"/>
      <c r="H100" s="127"/>
      <c r="I100" s="127"/>
      <c r="J100" s="127"/>
      <c r="K100" s="127"/>
      <c r="L100" s="127"/>
      <c r="M100" s="127"/>
      <c r="N100" s="128"/>
      <c r="P100" s="120"/>
      <c r="Q100" s="84"/>
      <c r="R100" s="84"/>
      <c r="S100" s="121"/>
    </row>
    <row r="101" spans="1:19" ht="14.25" customHeight="1" x14ac:dyDescent="0.35">
      <c r="A101" s="126"/>
      <c r="B101" s="127"/>
      <c r="C101" s="127"/>
      <c r="D101" s="128"/>
      <c r="E101" s="125"/>
      <c r="F101" s="126"/>
      <c r="G101" s="127"/>
      <c r="H101" s="127"/>
      <c r="I101" s="127"/>
      <c r="J101" s="127"/>
      <c r="K101" s="127"/>
      <c r="L101" s="127"/>
      <c r="M101" s="127"/>
      <c r="N101" s="128"/>
      <c r="P101" s="120"/>
      <c r="Q101" s="84"/>
      <c r="R101" s="84"/>
      <c r="S101" s="121"/>
    </row>
    <row r="102" spans="1:19" ht="14.25" customHeight="1" x14ac:dyDescent="0.35">
      <c r="A102" s="126"/>
      <c r="B102" s="127"/>
      <c r="C102" s="127"/>
      <c r="D102" s="128"/>
      <c r="E102" s="125"/>
      <c r="F102" s="126"/>
      <c r="G102" s="127"/>
      <c r="H102" s="127"/>
      <c r="I102" s="127"/>
      <c r="J102" s="127"/>
      <c r="K102" s="127"/>
      <c r="L102" s="127"/>
      <c r="M102" s="127"/>
      <c r="N102" s="128"/>
      <c r="P102" s="120"/>
      <c r="Q102" s="84"/>
      <c r="R102" s="84"/>
      <c r="S102" s="121"/>
    </row>
    <row r="103" spans="1:19" ht="14.25" customHeight="1" x14ac:dyDescent="0.35">
      <c r="A103" s="126"/>
      <c r="B103" s="127"/>
      <c r="C103" s="127"/>
      <c r="D103" s="128"/>
      <c r="E103" s="125"/>
      <c r="F103" s="126"/>
      <c r="G103" s="127"/>
      <c r="H103" s="127"/>
      <c r="I103" s="127"/>
      <c r="J103" s="127"/>
      <c r="K103" s="127"/>
      <c r="L103" s="127"/>
      <c r="M103" s="127"/>
      <c r="N103" s="128"/>
      <c r="P103" s="120"/>
      <c r="Q103" s="84"/>
      <c r="R103" s="84"/>
      <c r="S103" s="121"/>
    </row>
    <row r="104" spans="1:19" ht="14.25" customHeight="1" x14ac:dyDescent="0.35">
      <c r="A104" s="126"/>
      <c r="B104" s="127"/>
      <c r="C104" s="127"/>
      <c r="D104" s="128"/>
      <c r="E104" s="125"/>
      <c r="F104" s="126"/>
      <c r="G104" s="127"/>
      <c r="H104" s="127"/>
      <c r="I104" s="127"/>
      <c r="J104" s="127"/>
      <c r="K104" s="127"/>
      <c r="L104" s="127"/>
      <c r="M104" s="127"/>
      <c r="N104" s="128"/>
      <c r="P104" s="120"/>
      <c r="Q104" s="84"/>
      <c r="R104" s="84"/>
      <c r="S104" s="121"/>
    </row>
    <row r="105" spans="1:19" ht="14.25" customHeight="1" x14ac:dyDescent="0.35">
      <c r="A105" s="126"/>
      <c r="B105" s="127"/>
      <c r="C105" s="127"/>
      <c r="D105" s="128"/>
      <c r="E105" s="125"/>
      <c r="F105" s="126"/>
      <c r="G105" s="127"/>
      <c r="H105" s="127"/>
      <c r="I105" s="127"/>
      <c r="J105" s="127"/>
      <c r="K105" s="127"/>
      <c r="L105" s="127"/>
      <c r="M105" s="127"/>
      <c r="N105" s="128"/>
      <c r="P105" s="120"/>
      <c r="Q105" s="84"/>
      <c r="R105" s="84"/>
      <c r="S105" s="121"/>
    </row>
    <row r="106" spans="1:19" ht="14.25" customHeight="1" x14ac:dyDescent="0.35">
      <c r="A106" s="126"/>
      <c r="B106" s="127"/>
      <c r="C106" s="127"/>
      <c r="D106" s="128"/>
      <c r="E106" s="125"/>
      <c r="F106" s="126"/>
      <c r="G106" s="127"/>
      <c r="H106" s="127"/>
      <c r="I106" s="127"/>
      <c r="J106" s="127"/>
      <c r="K106" s="127"/>
      <c r="L106" s="127"/>
      <c r="M106" s="127"/>
      <c r="N106" s="128"/>
      <c r="P106" s="120"/>
      <c r="Q106" s="84"/>
      <c r="R106" s="84"/>
      <c r="S106" s="121"/>
    </row>
    <row r="107" spans="1:19" ht="14.25" customHeight="1" x14ac:dyDescent="0.35">
      <c r="A107" s="127"/>
      <c r="B107" s="127"/>
      <c r="C107" s="127"/>
      <c r="D107" s="128"/>
      <c r="E107" s="125"/>
      <c r="F107" s="126"/>
      <c r="G107" s="127"/>
      <c r="H107" s="127"/>
      <c r="I107" s="127"/>
      <c r="J107" s="127"/>
      <c r="K107" s="127"/>
      <c r="L107" s="127"/>
      <c r="M107" s="127"/>
      <c r="N107" s="128"/>
      <c r="P107" s="120"/>
      <c r="Q107" s="84"/>
      <c r="R107" s="84"/>
      <c r="S107" s="84"/>
    </row>
    <row r="108" spans="1:19" ht="14.25" customHeight="1" x14ac:dyDescent="0.35">
      <c r="A108" s="127"/>
      <c r="B108" s="127"/>
      <c r="C108" s="127"/>
      <c r="D108" s="128"/>
      <c r="E108" s="125"/>
      <c r="F108" s="126"/>
      <c r="G108" s="127"/>
      <c r="H108" s="127"/>
      <c r="I108" s="127"/>
      <c r="J108" s="127"/>
      <c r="K108" s="127"/>
      <c r="L108" s="127"/>
      <c r="M108" s="127"/>
      <c r="N108" s="128"/>
      <c r="P108" s="120"/>
      <c r="Q108" s="84"/>
      <c r="R108" s="84"/>
      <c r="S108" s="84"/>
    </row>
    <row r="109" spans="1:19" ht="14.25" customHeight="1" x14ac:dyDescent="0.35">
      <c r="A109" s="127"/>
      <c r="B109" s="127"/>
      <c r="C109" s="127"/>
      <c r="D109" s="128"/>
      <c r="E109" s="125"/>
      <c r="F109" s="126"/>
      <c r="G109" s="127"/>
      <c r="H109" s="127"/>
      <c r="I109" s="127"/>
      <c r="J109" s="127"/>
      <c r="K109" s="127"/>
      <c r="L109" s="127"/>
      <c r="M109" s="127"/>
      <c r="N109" s="128"/>
      <c r="P109" s="120"/>
      <c r="Q109" s="84"/>
      <c r="R109" s="84"/>
      <c r="S109" s="84"/>
    </row>
    <row r="110" spans="1:19" ht="14.25" customHeight="1" x14ac:dyDescent="0.35">
      <c r="A110" s="127"/>
      <c r="B110" s="127"/>
      <c r="C110" s="127"/>
      <c r="D110" s="128"/>
      <c r="E110" s="125"/>
      <c r="F110" s="126"/>
      <c r="G110" s="127"/>
      <c r="H110" s="127"/>
      <c r="I110" s="127"/>
      <c r="J110" s="127"/>
      <c r="K110" s="127"/>
      <c r="L110" s="127"/>
      <c r="M110" s="127"/>
      <c r="N110" s="128"/>
      <c r="P110" s="120"/>
      <c r="Q110" s="84"/>
      <c r="R110" s="84"/>
      <c r="S110" s="84"/>
    </row>
    <row r="111" spans="1:19" ht="14.25" customHeight="1" thickBot="1" x14ac:dyDescent="0.4">
      <c r="A111" s="138"/>
      <c r="B111" s="127"/>
      <c r="C111" s="127"/>
      <c r="D111" s="128"/>
      <c r="E111" s="139"/>
      <c r="F111" s="126"/>
      <c r="G111" s="127"/>
      <c r="H111" s="127"/>
      <c r="I111" s="127"/>
      <c r="J111" s="127"/>
      <c r="K111" s="127"/>
      <c r="L111" s="127"/>
      <c r="M111" s="127"/>
      <c r="N111" s="128"/>
      <c r="O111" s="7"/>
      <c r="P111" s="120"/>
      <c r="Q111" s="84"/>
      <c r="R111" s="84"/>
      <c r="S111" s="84"/>
    </row>
    <row r="112" spans="1:19" ht="14.25" customHeight="1" thickBot="1" x14ac:dyDescent="0.4">
      <c r="A112" s="129" t="s">
        <v>266</v>
      </c>
      <c r="B112" s="130"/>
      <c r="C112" s="130"/>
      <c r="D112" s="131"/>
      <c r="E112" s="132"/>
      <c r="F112" s="133"/>
      <c r="G112" s="130"/>
      <c r="H112" s="130"/>
      <c r="I112" s="130"/>
      <c r="J112" s="130"/>
      <c r="K112" s="130"/>
      <c r="L112" s="130"/>
      <c r="M112" s="130"/>
      <c r="N112" s="131"/>
      <c r="O112" s="134"/>
      <c r="P112" s="135"/>
      <c r="Q112" s="136"/>
      <c r="R112" s="136"/>
      <c r="S112" s="137"/>
    </row>
    <row r="113" spans="1:19" ht="14.25" customHeight="1" x14ac:dyDescent="0.35">
      <c r="A113" s="126"/>
      <c r="B113" s="127"/>
      <c r="C113" s="127"/>
      <c r="D113" s="128"/>
      <c r="E113" s="125"/>
      <c r="F113" s="126"/>
      <c r="G113" s="127"/>
      <c r="H113" s="127"/>
      <c r="I113" s="127"/>
      <c r="J113" s="127"/>
      <c r="K113" s="127"/>
      <c r="L113" s="127"/>
      <c r="M113" s="127"/>
      <c r="N113" s="128"/>
      <c r="P113" s="120"/>
      <c r="Q113" s="84"/>
      <c r="R113" s="84"/>
      <c r="S113" s="121"/>
    </row>
    <row r="114" spans="1:19" ht="14.25" customHeight="1" x14ac:dyDescent="0.35">
      <c r="A114" s="126"/>
      <c r="B114" s="127"/>
      <c r="C114" s="127"/>
      <c r="D114" s="128"/>
      <c r="E114" s="125"/>
      <c r="F114" s="126"/>
      <c r="G114" s="127"/>
      <c r="H114" s="127"/>
      <c r="I114" s="127"/>
      <c r="J114" s="127"/>
      <c r="K114" s="127"/>
      <c r="L114" s="127"/>
      <c r="M114" s="127"/>
      <c r="N114" s="128"/>
      <c r="P114" s="120"/>
      <c r="Q114" s="84"/>
      <c r="R114" s="84"/>
      <c r="S114" s="121"/>
    </row>
    <row r="115" spans="1:19" ht="14.25" customHeight="1" x14ac:dyDescent="0.35">
      <c r="A115" s="126"/>
      <c r="B115" s="127"/>
      <c r="C115" s="127"/>
      <c r="D115" s="128"/>
      <c r="E115" s="125"/>
      <c r="F115" s="126"/>
      <c r="G115" s="127"/>
      <c r="H115" s="127"/>
      <c r="I115" s="127"/>
      <c r="J115" s="127"/>
      <c r="K115" s="127"/>
      <c r="L115" s="127"/>
      <c r="M115" s="127"/>
      <c r="N115" s="128"/>
      <c r="P115" s="120"/>
      <c r="Q115" s="84"/>
      <c r="R115" s="84"/>
      <c r="S115" s="121"/>
    </row>
    <row r="116" spans="1:19" ht="14.25" customHeight="1" x14ac:dyDescent="0.35">
      <c r="A116" s="126"/>
      <c r="B116" s="127"/>
      <c r="C116" s="127"/>
      <c r="D116" s="128"/>
      <c r="E116" s="125"/>
      <c r="F116" s="126"/>
      <c r="G116" s="127"/>
      <c r="H116" s="127"/>
      <c r="I116" s="127"/>
      <c r="J116" s="127"/>
      <c r="K116" s="127"/>
      <c r="L116" s="127"/>
      <c r="M116" s="127"/>
      <c r="N116" s="128"/>
      <c r="P116" s="120"/>
      <c r="Q116" s="84"/>
      <c r="R116" s="84"/>
      <c r="S116" s="121"/>
    </row>
    <row r="117" spans="1:19" ht="14.25" customHeight="1" x14ac:dyDescent="0.35">
      <c r="A117" s="126"/>
      <c r="B117" s="127"/>
      <c r="C117" s="127"/>
      <c r="D117" s="128"/>
      <c r="E117" s="125"/>
      <c r="F117" s="126"/>
      <c r="G117" s="127"/>
      <c r="H117" s="127"/>
      <c r="I117" s="127"/>
      <c r="J117" s="127"/>
      <c r="K117" s="127"/>
      <c r="L117" s="127"/>
      <c r="M117" s="127"/>
      <c r="N117" s="128"/>
      <c r="P117" s="120"/>
      <c r="Q117" s="84"/>
      <c r="R117" s="84"/>
      <c r="S117" s="121"/>
    </row>
    <row r="118" spans="1:19" ht="14.25" customHeight="1" x14ac:dyDescent="0.35">
      <c r="A118" s="126"/>
      <c r="B118" s="127"/>
      <c r="C118" s="127"/>
      <c r="D118" s="128"/>
      <c r="E118" s="125"/>
      <c r="F118" s="126"/>
      <c r="G118" s="127"/>
      <c r="H118" s="127"/>
      <c r="I118" s="127"/>
      <c r="J118" s="127"/>
      <c r="K118" s="127"/>
      <c r="L118" s="127"/>
      <c r="M118" s="127"/>
      <c r="N118" s="128"/>
      <c r="P118" s="120"/>
      <c r="Q118" s="84"/>
      <c r="R118" s="84"/>
      <c r="S118" s="121"/>
    </row>
    <row r="119" spans="1:19" ht="14.25" customHeight="1" x14ac:dyDescent="0.35">
      <c r="A119" s="126"/>
      <c r="B119" s="127"/>
      <c r="C119" s="127"/>
      <c r="D119" s="128"/>
      <c r="E119" s="125"/>
      <c r="F119" s="126"/>
      <c r="G119" s="127"/>
      <c r="H119" s="127"/>
      <c r="I119" s="127"/>
      <c r="J119" s="127"/>
      <c r="K119" s="127"/>
      <c r="L119" s="127"/>
      <c r="M119" s="127"/>
      <c r="N119" s="128"/>
      <c r="P119" s="120"/>
      <c r="Q119" s="84"/>
      <c r="R119" s="84"/>
      <c r="S119" s="121"/>
    </row>
    <row r="120" spans="1:19" ht="14.25" customHeight="1" x14ac:dyDescent="0.35">
      <c r="A120" s="126"/>
      <c r="B120" s="127"/>
      <c r="C120" s="127"/>
      <c r="D120" s="128"/>
      <c r="E120" s="125"/>
      <c r="F120" s="126"/>
      <c r="G120" s="127"/>
      <c r="H120" s="127"/>
      <c r="I120" s="127"/>
      <c r="J120" s="127"/>
      <c r="K120" s="127"/>
      <c r="L120" s="127"/>
      <c r="M120" s="127"/>
      <c r="N120" s="128"/>
      <c r="P120" s="120"/>
      <c r="Q120" s="84"/>
      <c r="R120" s="84"/>
      <c r="S120" s="121"/>
    </row>
    <row r="121" spans="1:19" ht="14.25" customHeight="1" x14ac:dyDescent="0.35">
      <c r="A121" s="126"/>
      <c r="B121" s="127"/>
      <c r="C121" s="127"/>
      <c r="D121" s="128"/>
      <c r="E121" s="125"/>
      <c r="F121" s="126"/>
      <c r="G121" s="127"/>
      <c r="H121" s="127"/>
      <c r="I121" s="127"/>
      <c r="J121" s="127"/>
      <c r="K121" s="127"/>
      <c r="L121" s="127"/>
      <c r="M121" s="127"/>
      <c r="N121" s="128"/>
      <c r="P121" s="120"/>
      <c r="Q121" s="84"/>
      <c r="R121" s="84"/>
      <c r="S121" s="121"/>
    </row>
    <row r="122" spans="1:19" ht="14.25" customHeight="1" x14ac:dyDescent="0.35">
      <c r="A122" s="127"/>
      <c r="B122" s="127"/>
      <c r="C122" s="127"/>
      <c r="D122" s="128"/>
      <c r="E122" s="125"/>
      <c r="F122" s="126"/>
      <c r="G122" s="127"/>
      <c r="H122" s="127"/>
      <c r="I122" s="127"/>
      <c r="J122" s="127"/>
      <c r="K122" s="127"/>
      <c r="L122" s="127"/>
      <c r="M122" s="127"/>
      <c r="N122" s="128"/>
      <c r="P122" s="120"/>
      <c r="Q122" s="84"/>
      <c r="R122" s="84"/>
      <c r="S122" s="121"/>
    </row>
    <row r="123" spans="1:19" ht="14.25" customHeight="1" x14ac:dyDescent="0.35">
      <c r="A123" s="127"/>
      <c r="B123" s="127"/>
      <c r="C123" s="127"/>
      <c r="D123" s="128"/>
      <c r="E123" s="125"/>
      <c r="F123" s="126"/>
      <c r="G123" s="127"/>
      <c r="H123" s="127"/>
      <c r="I123" s="127"/>
      <c r="J123" s="127"/>
      <c r="K123" s="127"/>
      <c r="L123" s="127"/>
      <c r="M123" s="127"/>
      <c r="N123" s="128"/>
      <c r="P123" s="120"/>
      <c r="Q123" s="84"/>
      <c r="R123" s="84"/>
      <c r="S123" s="121"/>
    </row>
    <row r="124" spans="1:19" ht="14.25" customHeight="1" x14ac:dyDescent="0.35">
      <c r="A124" s="127"/>
      <c r="B124" s="127"/>
      <c r="C124" s="127"/>
      <c r="D124" s="128"/>
      <c r="E124" s="125"/>
      <c r="F124" s="126"/>
      <c r="G124" s="127"/>
      <c r="H124" s="127"/>
      <c r="I124" s="127"/>
      <c r="J124" s="127"/>
      <c r="K124" s="127"/>
      <c r="L124" s="127"/>
      <c r="M124" s="127"/>
      <c r="N124" s="128"/>
      <c r="P124" s="120"/>
      <c r="Q124" s="84"/>
      <c r="R124" s="84"/>
      <c r="S124" s="121"/>
    </row>
    <row r="125" spans="1:19" ht="14.25" customHeight="1" thickBot="1" x14ac:dyDescent="0.4">
      <c r="A125" s="127"/>
      <c r="B125" s="127"/>
      <c r="C125" s="127"/>
      <c r="D125" s="128"/>
      <c r="E125" s="125"/>
      <c r="F125" s="126"/>
      <c r="G125" s="127"/>
      <c r="H125" s="127"/>
      <c r="I125" s="127"/>
      <c r="J125" s="127"/>
      <c r="K125" s="127"/>
      <c r="L125" s="127"/>
      <c r="M125" s="127"/>
      <c r="N125" s="128"/>
      <c r="P125" s="120"/>
      <c r="Q125" s="84"/>
      <c r="R125" s="84"/>
      <c r="S125" s="84"/>
    </row>
    <row r="126" spans="1:19" ht="14.25" customHeight="1" thickBot="1" x14ac:dyDescent="0.4">
      <c r="A126" s="129" t="s">
        <v>267</v>
      </c>
      <c r="B126" s="130"/>
      <c r="C126" s="130"/>
      <c r="D126" s="131"/>
      <c r="E126" s="132"/>
      <c r="F126" s="133"/>
      <c r="G126" s="130"/>
      <c r="H126" s="130"/>
      <c r="I126" s="130"/>
      <c r="J126" s="130"/>
      <c r="K126" s="130"/>
      <c r="L126" s="130"/>
      <c r="M126" s="130"/>
      <c r="N126" s="131"/>
      <c r="O126" s="134"/>
      <c r="P126" s="135"/>
      <c r="Q126" s="136"/>
      <c r="R126" s="136"/>
      <c r="S126" s="137"/>
    </row>
    <row r="127" spans="1:19" ht="14.25" customHeight="1" x14ac:dyDescent="0.35">
      <c r="A127" s="127"/>
      <c r="B127" s="127"/>
      <c r="C127" s="127"/>
      <c r="D127" s="128"/>
      <c r="E127" s="125"/>
      <c r="F127" s="126"/>
      <c r="G127" s="127"/>
      <c r="H127" s="127"/>
      <c r="I127" s="127"/>
      <c r="J127" s="127"/>
      <c r="K127" s="127"/>
      <c r="L127" s="127"/>
      <c r="M127" s="127"/>
      <c r="N127" s="128"/>
      <c r="P127" s="120"/>
      <c r="Q127" s="84"/>
      <c r="R127" s="84"/>
      <c r="S127" s="121"/>
    </row>
    <row r="128" spans="1:19" ht="14.25" customHeight="1" x14ac:dyDescent="0.35">
      <c r="A128" s="127"/>
      <c r="B128" s="127"/>
      <c r="C128" s="127"/>
      <c r="D128" s="128"/>
      <c r="E128" s="125"/>
      <c r="F128" s="126"/>
      <c r="G128" s="127"/>
      <c r="H128" s="127"/>
      <c r="I128" s="127"/>
      <c r="J128" s="127"/>
      <c r="K128" s="127"/>
      <c r="L128" s="127"/>
      <c r="M128" s="127"/>
      <c r="N128" s="128"/>
      <c r="P128" s="120"/>
      <c r="Q128" s="84"/>
      <c r="R128" s="84"/>
      <c r="S128" s="121"/>
    </row>
    <row r="129" spans="1:19" ht="14.25" customHeight="1" x14ac:dyDescent="0.35">
      <c r="A129" s="127"/>
      <c r="B129" s="127"/>
      <c r="C129" s="127"/>
      <c r="D129" s="128"/>
      <c r="E129" s="125"/>
      <c r="F129" s="126"/>
      <c r="G129" s="127"/>
      <c r="H129" s="127"/>
      <c r="I129" s="127"/>
      <c r="J129" s="127"/>
      <c r="K129" s="127"/>
      <c r="L129" s="127"/>
      <c r="M129" s="127"/>
      <c r="N129" s="128"/>
      <c r="P129" s="120"/>
      <c r="Q129" s="84"/>
      <c r="R129" s="84"/>
      <c r="S129" s="121"/>
    </row>
    <row r="130" spans="1:19" ht="14.25" customHeight="1" x14ac:dyDescent="0.35">
      <c r="A130" s="127"/>
      <c r="B130" s="127"/>
      <c r="C130" s="127"/>
      <c r="D130" s="128"/>
      <c r="E130" s="125"/>
      <c r="F130" s="126"/>
      <c r="G130" s="127"/>
      <c r="H130" s="127"/>
      <c r="I130" s="127"/>
      <c r="J130" s="127"/>
      <c r="K130" s="127"/>
      <c r="L130" s="127"/>
      <c r="M130" s="127"/>
      <c r="N130" s="128"/>
      <c r="P130" s="120"/>
      <c r="Q130" s="84"/>
      <c r="R130" s="84"/>
      <c r="S130" s="121"/>
    </row>
    <row r="131" spans="1:19" ht="14.25" customHeight="1" x14ac:dyDescent="0.35">
      <c r="A131" s="127"/>
      <c r="B131" s="127"/>
      <c r="C131" s="127"/>
      <c r="D131" s="128"/>
      <c r="E131" s="125"/>
      <c r="F131" s="126"/>
      <c r="G131" s="127"/>
      <c r="H131" s="127"/>
      <c r="I131" s="127"/>
      <c r="J131" s="127"/>
      <c r="K131" s="127"/>
      <c r="L131" s="127"/>
      <c r="M131" s="127"/>
      <c r="N131" s="128"/>
      <c r="P131" s="120"/>
      <c r="Q131" s="84"/>
      <c r="R131" s="84"/>
      <c r="S131" s="121"/>
    </row>
    <row r="132" spans="1:19" ht="14.25" customHeight="1" x14ac:dyDescent="0.35">
      <c r="A132" s="127"/>
      <c r="B132" s="127"/>
      <c r="C132" s="127"/>
      <c r="D132" s="128"/>
      <c r="E132" s="125"/>
      <c r="F132" s="126"/>
      <c r="G132" s="127"/>
      <c r="H132" s="127"/>
      <c r="I132" s="127"/>
      <c r="J132" s="127"/>
      <c r="K132" s="127"/>
      <c r="L132" s="127"/>
      <c r="M132" s="127"/>
      <c r="N132" s="128"/>
      <c r="P132" s="120"/>
      <c r="Q132" s="84"/>
      <c r="R132" s="84"/>
      <c r="S132" s="121"/>
    </row>
    <row r="133" spans="1:19" ht="14.25" customHeight="1" x14ac:dyDescent="0.35">
      <c r="A133" s="127"/>
      <c r="B133" s="127"/>
      <c r="C133" s="127"/>
      <c r="D133" s="128"/>
      <c r="E133" s="125"/>
      <c r="F133" s="126"/>
      <c r="G133" s="127"/>
      <c r="H133" s="127"/>
      <c r="I133" s="127"/>
      <c r="J133" s="127"/>
      <c r="K133" s="127"/>
      <c r="L133" s="127"/>
      <c r="M133" s="127"/>
      <c r="N133" s="128"/>
      <c r="P133" s="120"/>
      <c r="Q133" s="84"/>
      <c r="R133" s="84"/>
      <c r="S133" s="121"/>
    </row>
    <row r="134" spans="1:19" ht="14.25" customHeight="1" x14ac:dyDescent="0.35">
      <c r="A134" s="127"/>
      <c r="B134" s="127"/>
      <c r="C134" s="127"/>
      <c r="D134" s="128"/>
      <c r="E134" s="125"/>
      <c r="F134" s="126"/>
      <c r="G134" s="127"/>
      <c r="H134" s="127"/>
      <c r="I134" s="127"/>
      <c r="J134" s="127"/>
      <c r="K134" s="127"/>
      <c r="L134" s="127"/>
      <c r="M134" s="127"/>
      <c r="N134" s="128"/>
      <c r="P134" s="120"/>
      <c r="Q134" s="84"/>
      <c r="R134" s="84"/>
      <c r="S134" s="121"/>
    </row>
    <row r="135" spans="1:19" ht="14.25" customHeight="1" x14ac:dyDescent="0.35">
      <c r="A135" s="127"/>
      <c r="B135" s="127"/>
      <c r="C135" s="127"/>
      <c r="D135" s="128"/>
      <c r="E135" s="125"/>
      <c r="F135" s="126"/>
      <c r="G135" s="127"/>
      <c r="H135" s="127"/>
      <c r="I135" s="127"/>
      <c r="J135" s="127"/>
      <c r="K135" s="127"/>
      <c r="L135" s="127"/>
      <c r="M135" s="127"/>
      <c r="N135" s="128"/>
      <c r="P135" s="120"/>
      <c r="Q135" s="84"/>
      <c r="R135" s="84"/>
      <c r="S135" s="121"/>
    </row>
    <row r="136" spans="1:19" ht="14.25" customHeight="1" x14ac:dyDescent="0.35">
      <c r="A136" s="127"/>
      <c r="B136" s="127"/>
      <c r="C136" s="127"/>
      <c r="D136" s="128"/>
      <c r="E136" s="125"/>
      <c r="F136" s="126"/>
      <c r="G136" s="127"/>
      <c r="H136" s="127"/>
      <c r="I136" s="127"/>
      <c r="J136" s="127"/>
      <c r="K136" s="127"/>
      <c r="L136" s="127"/>
      <c r="M136" s="127"/>
      <c r="N136" s="128"/>
      <c r="P136" s="120"/>
      <c r="Q136" s="84"/>
      <c r="R136" s="84"/>
      <c r="S136" s="121"/>
    </row>
    <row r="137" spans="1:19" ht="14.25" customHeight="1" x14ac:dyDescent="0.35">
      <c r="A137" s="127"/>
      <c r="B137" s="127"/>
      <c r="C137" s="127"/>
      <c r="D137" s="128"/>
      <c r="E137" s="125"/>
      <c r="F137" s="126"/>
      <c r="G137" s="127"/>
      <c r="H137" s="127"/>
      <c r="I137" s="127"/>
      <c r="J137" s="127"/>
      <c r="K137" s="127"/>
      <c r="L137" s="127"/>
      <c r="M137" s="127"/>
      <c r="N137" s="128"/>
      <c r="P137" s="120"/>
      <c r="Q137" s="84"/>
      <c r="R137" s="84"/>
      <c r="S137" s="121"/>
    </row>
    <row r="138" spans="1:19" ht="14.25" customHeight="1" x14ac:dyDescent="0.35">
      <c r="A138" s="127"/>
      <c r="B138" s="127"/>
      <c r="C138" s="127"/>
      <c r="D138" s="128"/>
      <c r="E138" s="125"/>
      <c r="F138" s="126"/>
      <c r="G138" s="127"/>
      <c r="H138" s="127"/>
      <c r="I138" s="127"/>
      <c r="J138" s="127"/>
      <c r="K138" s="127"/>
      <c r="L138" s="127"/>
      <c r="M138" s="127"/>
      <c r="N138" s="128"/>
      <c r="P138" s="120"/>
      <c r="Q138" s="84"/>
      <c r="R138" s="84"/>
      <c r="S138" s="121"/>
    </row>
    <row r="139" spans="1:19" ht="14.25" customHeight="1" x14ac:dyDescent="0.35">
      <c r="A139" s="127"/>
      <c r="B139" s="127"/>
      <c r="C139" s="127"/>
      <c r="D139" s="128"/>
      <c r="E139" s="125"/>
      <c r="F139" s="126"/>
      <c r="G139" s="127"/>
      <c r="H139" s="127"/>
      <c r="I139" s="127"/>
      <c r="J139" s="127"/>
      <c r="K139" s="127"/>
      <c r="L139" s="127"/>
      <c r="M139" s="127"/>
      <c r="N139" s="128"/>
      <c r="P139" s="120"/>
      <c r="Q139" s="84"/>
      <c r="R139" s="84"/>
      <c r="S139" s="121"/>
    </row>
    <row r="140" spans="1:19" ht="14.25" customHeight="1" x14ac:dyDescent="0.35">
      <c r="A140" s="127"/>
      <c r="B140" s="127"/>
      <c r="C140" s="127"/>
      <c r="D140" s="128"/>
      <c r="E140" s="125"/>
      <c r="F140" s="126"/>
      <c r="G140" s="127"/>
      <c r="H140" s="127"/>
      <c r="I140" s="127"/>
      <c r="J140" s="127"/>
      <c r="K140" s="127"/>
      <c r="L140" s="127"/>
      <c r="M140" s="127"/>
      <c r="N140" s="128"/>
      <c r="P140" s="120"/>
      <c r="Q140" s="84"/>
      <c r="R140" s="84"/>
      <c r="S140" s="121"/>
    </row>
    <row r="141" spans="1:19" ht="14.25" hidden="1" customHeight="1" x14ac:dyDescent="0.35">
      <c r="A141" s="127"/>
      <c r="B141" s="127"/>
      <c r="C141" s="127"/>
      <c r="D141" s="128"/>
      <c r="E141" s="125"/>
      <c r="F141" s="126"/>
      <c r="G141" s="127"/>
      <c r="H141" s="127"/>
      <c r="I141" s="127"/>
      <c r="J141" s="127"/>
      <c r="K141" s="127"/>
      <c r="L141" s="127"/>
      <c r="M141" s="127"/>
      <c r="N141" s="128"/>
      <c r="P141" s="120"/>
      <c r="Q141" s="84"/>
      <c r="R141" s="84"/>
      <c r="S141" s="121"/>
    </row>
    <row r="142" spans="1:19" ht="14.25" hidden="1" customHeight="1" x14ac:dyDescent="0.35">
      <c r="A142" s="127"/>
      <c r="B142" s="127"/>
      <c r="C142" s="127"/>
      <c r="D142" s="128"/>
      <c r="E142" s="125"/>
      <c r="F142" s="126"/>
      <c r="G142" s="127"/>
      <c r="H142" s="127"/>
      <c r="I142" s="127"/>
      <c r="J142" s="127"/>
      <c r="K142" s="127"/>
      <c r="L142" s="127"/>
      <c r="M142" s="127"/>
      <c r="N142" s="128"/>
      <c r="P142" s="120"/>
      <c r="Q142" s="84"/>
      <c r="R142" s="84"/>
      <c r="S142" s="121"/>
    </row>
    <row r="143" spans="1:19" ht="14.25" hidden="1" customHeight="1" x14ac:dyDescent="0.35">
      <c r="A143" s="127"/>
      <c r="B143" s="127"/>
      <c r="C143" s="127"/>
      <c r="D143" s="128"/>
      <c r="E143" s="125"/>
      <c r="F143" s="126"/>
      <c r="G143" s="127"/>
      <c r="H143" s="127"/>
      <c r="I143" s="127"/>
      <c r="J143" s="127"/>
      <c r="K143" s="127"/>
      <c r="L143" s="127"/>
      <c r="M143" s="127"/>
      <c r="N143" s="128"/>
      <c r="P143" s="120"/>
      <c r="Q143" s="84"/>
      <c r="R143" s="84"/>
      <c r="S143" s="121"/>
    </row>
    <row r="144" spans="1:19" ht="14.25" hidden="1" customHeight="1" x14ac:dyDescent="0.35">
      <c r="A144" s="127"/>
      <c r="B144" s="127"/>
      <c r="C144" s="127"/>
      <c r="D144" s="128"/>
      <c r="E144" s="125"/>
      <c r="F144" s="126"/>
      <c r="G144" s="127"/>
      <c r="H144" s="127"/>
      <c r="I144" s="127"/>
      <c r="J144" s="127"/>
      <c r="K144" s="127"/>
      <c r="L144" s="127"/>
      <c r="M144" s="127"/>
      <c r="N144" s="128"/>
      <c r="P144" s="120"/>
      <c r="Q144" s="84"/>
      <c r="R144" s="84"/>
      <c r="S144" s="121"/>
    </row>
    <row r="145" spans="1:19" ht="14.25" hidden="1" customHeight="1" x14ac:dyDescent="0.35">
      <c r="A145" s="127"/>
      <c r="B145" s="127"/>
      <c r="C145" s="127"/>
      <c r="D145" s="128"/>
      <c r="E145" s="125"/>
      <c r="F145" s="126"/>
      <c r="G145" s="127"/>
      <c r="H145" s="127"/>
      <c r="I145" s="127"/>
      <c r="J145" s="127"/>
      <c r="K145" s="127"/>
      <c r="L145" s="127"/>
      <c r="M145" s="127"/>
      <c r="N145" s="128"/>
      <c r="P145" s="120"/>
      <c r="Q145" s="84"/>
      <c r="R145" s="84"/>
      <c r="S145" s="121"/>
    </row>
    <row r="146" spans="1:19" ht="14.25" hidden="1" customHeight="1" x14ac:dyDescent="0.35">
      <c r="A146" s="127"/>
      <c r="B146" s="127"/>
      <c r="C146" s="127"/>
      <c r="D146" s="128"/>
      <c r="E146" s="125"/>
      <c r="F146" s="126"/>
      <c r="G146" s="127"/>
      <c r="H146" s="127"/>
      <c r="I146" s="127"/>
      <c r="J146" s="127"/>
      <c r="K146" s="127"/>
      <c r="L146" s="127"/>
      <c r="M146" s="127"/>
      <c r="N146" s="128"/>
      <c r="P146" s="120"/>
      <c r="Q146" s="84"/>
      <c r="R146" s="84"/>
      <c r="S146" s="121"/>
    </row>
    <row r="147" spans="1:19" ht="14.25" hidden="1" customHeight="1" x14ac:dyDescent="0.35">
      <c r="A147" s="127"/>
      <c r="B147" s="127"/>
      <c r="C147" s="127"/>
      <c r="D147" s="128"/>
      <c r="E147" s="125"/>
      <c r="F147" s="126"/>
      <c r="G147" s="127"/>
      <c r="H147" s="127"/>
      <c r="I147" s="127"/>
      <c r="J147" s="127"/>
      <c r="K147" s="127"/>
      <c r="L147" s="127"/>
      <c r="M147" s="127"/>
      <c r="N147" s="128"/>
      <c r="P147" s="120"/>
      <c r="Q147" s="84"/>
      <c r="R147" s="84"/>
      <c r="S147" s="121"/>
    </row>
    <row r="148" spans="1:19" ht="14.25" hidden="1" customHeight="1" x14ac:dyDescent="0.35">
      <c r="A148" s="127"/>
      <c r="B148" s="127"/>
      <c r="C148" s="127"/>
      <c r="D148" s="128"/>
      <c r="E148" s="125"/>
      <c r="F148" s="126"/>
      <c r="G148" s="127"/>
      <c r="H148" s="127"/>
      <c r="I148" s="127"/>
      <c r="J148" s="127"/>
      <c r="K148" s="127"/>
      <c r="L148" s="127"/>
      <c r="M148" s="127"/>
      <c r="N148" s="128"/>
      <c r="P148" s="120"/>
      <c r="Q148" s="84"/>
      <c r="R148" s="84"/>
      <c r="S148" s="121"/>
    </row>
    <row r="149" spans="1:19" ht="14.25" hidden="1" customHeight="1" x14ac:dyDescent="0.35">
      <c r="A149" s="127"/>
      <c r="B149" s="127"/>
      <c r="C149" s="127"/>
      <c r="D149" s="128"/>
      <c r="E149" s="125"/>
      <c r="F149" s="126"/>
      <c r="G149" s="127"/>
      <c r="H149" s="127"/>
      <c r="I149" s="127"/>
      <c r="J149" s="127"/>
      <c r="K149" s="127"/>
      <c r="L149" s="127"/>
      <c r="M149" s="127"/>
      <c r="N149" s="128"/>
      <c r="P149" s="120"/>
      <c r="Q149" s="84"/>
      <c r="R149" s="84"/>
      <c r="S149" s="121"/>
    </row>
    <row r="150" spans="1:19" ht="14.25" hidden="1" customHeight="1" x14ac:dyDescent="0.35">
      <c r="A150" s="127"/>
      <c r="B150" s="127"/>
      <c r="C150" s="127"/>
      <c r="D150" s="128"/>
      <c r="E150" s="125"/>
      <c r="F150" s="126"/>
      <c r="G150" s="127"/>
      <c r="H150" s="127"/>
      <c r="I150" s="127"/>
      <c r="J150" s="127"/>
      <c r="K150" s="127"/>
      <c r="L150" s="127"/>
      <c r="M150" s="127"/>
      <c r="N150" s="128"/>
      <c r="P150" s="120"/>
      <c r="Q150" s="84"/>
      <c r="R150" s="84"/>
      <c r="S150" s="121"/>
    </row>
    <row r="151" spans="1:19" ht="14.25" hidden="1" customHeight="1" x14ac:dyDescent="0.35">
      <c r="A151" s="127"/>
      <c r="B151" s="127"/>
      <c r="C151" s="127"/>
      <c r="D151" s="128"/>
      <c r="E151" s="125"/>
      <c r="F151" s="126"/>
      <c r="G151" s="127"/>
      <c r="H151" s="127"/>
      <c r="I151" s="127"/>
      <c r="J151" s="127"/>
      <c r="K151" s="127"/>
      <c r="L151" s="127"/>
      <c r="M151" s="127"/>
      <c r="N151" s="128"/>
      <c r="P151" s="120"/>
      <c r="Q151" s="84"/>
      <c r="R151" s="84"/>
      <c r="S151" s="121"/>
    </row>
    <row r="152" spans="1:19" ht="14.25" hidden="1" customHeight="1" x14ac:dyDescent="0.35">
      <c r="A152" s="127"/>
      <c r="B152" s="127"/>
      <c r="C152" s="127"/>
      <c r="D152" s="128"/>
      <c r="E152" s="125"/>
      <c r="F152" s="126"/>
      <c r="G152" s="127"/>
      <c r="H152" s="127"/>
      <c r="I152" s="127"/>
      <c r="J152" s="127"/>
      <c r="K152" s="127"/>
      <c r="L152" s="127"/>
      <c r="M152" s="127"/>
      <c r="N152" s="128"/>
      <c r="P152" s="120"/>
      <c r="Q152" s="84"/>
      <c r="R152" s="84"/>
      <c r="S152" s="121"/>
    </row>
    <row r="153" spans="1:19" ht="14.25" hidden="1" customHeight="1" x14ac:dyDescent="0.35">
      <c r="A153" s="127"/>
      <c r="B153" s="127"/>
      <c r="C153" s="127"/>
      <c r="D153" s="128"/>
      <c r="E153" s="125"/>
      <c r="F153" s="126"/>
      <c r="G153" s="127"/>
      <c r="H153" s="127"/>
      <c r="I153" s="127"/>
      <c r="J153" s="127"/>
      <c r="K153" s="127"/>
      <c r="L153" s="127"/>
      <c r="M153" s="127"/>
      <c r="N153" s="128"/>
      <c r="P153" s="120"/>
      <c r="Q153" s="84"/>
      <c r="R153" s="84"/>
      <c r="S153" s="121"/>
    </row>
    <row r="154" spans="1:19" ht="14.25" hidden="1" customHeight="1" x14ac:dyDescent="0.35">
      <c r="A154" s="127"/>
      <c r="B154" s="127"/>
      <c r="C154" s="127"/>
      <c r="D154" s="128"/>
      <c r="E154" s="125"/>
      <c r="F154" s="126"/>
      <c r="G154" s="127"/>
      <c r="H154" s="127"/>
      <c r="I154" s="127"/>
      <c r="J154" s="127"/>
      <c r="K154" s="127"/>
      <c r="L154" s="127"/>
      <c r="M154" s="127"/>
      <c r="N154" s="128"/>
      <c r="P154" s="120"/>
      <c r="Q154" s="84"/>
      <c r="R154" s="84"/>
      <c r="S154" s="121"/>
    </row>
    <row r="155" spans="1:19" ht="14.25" hidden="1" customHeight="1" x14ac:dyDescent="0.35">
      <c r="A155" s="127"/>
      <c r="B155" s="127"/>
      <c r="C155" s="127"/>
      <c r="D155" s="128"/>
      <c r="E155" s="125"/>
      <c r="F155" s="126"/>
      <c r="G155" s="127"/>
      <c r="H155" s="127"/>
      <c r="I155" s="127"/>
      <c r="J155" s="127"/>
      <c r="K155" s="127"/>
      <c r="L155" s="127"/>
      <c r="M155" s="127"/>
      <c r="N155" s="128"/>
      <c r="P155" s="120"/>
      <c r="Q155" s="84"/>
      <c r="R155" s="84"/>
      <c r="S155" s="121"/>
    </row>
    <row r="156" spans="1:19" ht="14.25" hidden="1" customHeight="1" x14ac:dyDescent="0.35">
      <c r="A156" s="127"/>
      <c r="B156" s="127"/>
      <c r="C156" s="127"/>
      <c r="D156" s="128"/>
      <c r="E156" s="125"/>
      <c r="F156" s="126"/>
      <c r="G156" s="127"/>
      <c r="H156" s="127"/>
      <c r="I156" s="127"/>
      <c r="J156" s="127"/>
      <c r="K156" s="127"/>
      <c r="L156" s="127"/>
      <c r="M156" s="127"/>
      <c r="N156" s="128"/>
      <c r="P156" s="120"/>
      <c r="Q156" s="84"/>
      <c r="R156" s="84"/>
      <c r="S156" s="121"/>
    </row>
    <row r="157" spans="1:19" ht="14.25" hidden="1" customHeight="1" x14ac:dyDescent="0.35">
      <c r="A157" s="127"/>
      <c r="B157" s="127"/>
      <c r="C157" s="127"/>
      <c r="D157" s="128"/>
      <c r="E157" s="125"/>
      <c r="F157" s="126"/>
      <c r="G157" s="127"/>
      <c r="H157" s="127"/>
      <c r="I157" s="127"/>
      <c r="J157" s="127"/>
      <c r="K157" s="127"/>
      <c r="L157" s="127"/>
      <c r="M157" s="127"/>
      <c r="N157" s="128"/>
      <c r="P157" s="120"/>
      <c r="Q157" s="84"/>
      <c r="R157" s="84"/>
      <c r="S157" s="121"/>
    </row>
    <row r="158" spans="1:19" ht="14.25" hidden="1" customHeight="1" x14ac:dyDescent="0.35">
      <c r="A158" s="127"/>
      <c r="B158" s="127"/>
      <c r="C158" s="127"/>
      <c r="D158" s="128"/>
      <c r="E158" s="125"/>
      <c r="F158" s="126"/>
      <c r="G158" s="127"/>
      <c r="H158" s="127"/>
      <c r="I158" s="127"/>
      <c r="J158" s="127"/>
      <c r="K158" s="127"/>
      <c r="L158" s="127"/>
      <c r="M158" s="127"/>
      <c r="N158" s="128"/>
      <c r="P158" s="120"/>
      <c r="Q158" s="84"/>
      <c r="R158" s="84"/>
      <c r="S158" s="121"/>
    </row>
    <row r="159" spans="1:19" ht="14.25" hidden="1" customHeight="1" x14ac:dyDescent="0.35">
      <c r="A159" s="127"/>
      <c r="B159" s="127"/>
      <c r="C159" s="127"/>
      <c r="D159" s="128"/>
      <c r="E159" s="125"/>
      <c r="F159" s="126"/>
      <c r="G159" s="127"/>
      <c r="H159" s="127"/>
      <c r="I159" s="127"/>
      <c r="J159" s="127"/>
      <c r="K159" s="127"/>
      <c r="L159" s="127"/>
      <c r="M159" s="127"/>
      <c r="N159" s="128"/>
      <c r="P159" s="120"/>
      <c r="Q159" s="84"/>
      <c r="R159" s="84"/>
      <c r="S159" s="121"/>
    </row>
    <row r="160" spans="1:19" ht="14.25" hidden="1" customHeight="1" x14ac:dyDescent="0.35">
      <c r="A160" s="127"/>
      <c r="B160" s="127"/>
      <c r="C160" s="127"/>
      <c r="D160" s="128"/>
      <c r="E160" s="125"/>
      <c r="F160" s="126"/>
      <c r="G160" s="127"/>
      <c r="H160" s="127"/>
      <c r="I160" s="127"/>
      <c r="J160" s="127"/>
      <c r="K160" s="127"/>
      <c r="L160" s="127"/>
      <c r="M160" s="127"/>
      <c r="N160" s="128"/>
      <c r="P160" s="120"/>
      <c r="Q160" s="84"/>
      <c r="R160" s="84"/>
      <c r="S160" s="121"/>
    </row>
    <row r="161" spans="1:19" ht="14.25" hidden="1" customHeight="1" x14ac:dyDescent="0.35">
      <c r="A161" s="127"/>
      <c r="B161" s="127"/>
      <c r="C161" s="127"/>
      <c r="D161" s="128"/>
      <c r="E161" s="125"/>
      <c r="F161" s="126"/>
      <c r="G161" s="127"/>
      <c r="H161" s="127"/>
      <c r="I161" s="127"/>
      <c r="J161" s="127"/>
      <c r="K161" s="127"/>
      <c r="L161" s="127"/>
      <c r="M161" s="127"/>
      <c r="N161" s="128"/>
      <c r="P161" s="120"/>
      <c r="Q161" s="84"/>
      <c r="R161" s="84"/>
      <c r="S161" s="121"/>
    </row>
    <row r="162" spans="1:19" ht="14.25" hidden="1" customHeight="1" x14ac:dyDescent="0.35">
      <c r="A162" s="127"/>
      <c r="B162" s="127"/>
      <c r="C162" s="127"/>
      <c r="D162" s="128"/>
      <c r="E162" s="125"/>
      <c r="F162" s="126"/>
      <c r="G162" s="127"/>
      <c r="H162" s="127"/>
      <c r="I162" s="127"/>
      <c r="J162" s="127"/>
      <c r="K162" s="127"/>
      <c r="L162" s="127"/>
      <c r="M162" s="127"/>
      <c r="N162" s="128"/>
      <c r="P162" s="120"/>
      <c r="Q162" s="84"/>
      <c r="R162" s="84"/>
      <c r="S162" s="121"/>
    </row>
    <row r="163" spans="1:19" ht="14.25" hidden="1" customHeight="1" x14ac:dyDescent="0.35">
      <c r="A163" s="127"/>
      <c r="B163" s="127"/>
      <c r="C163" s="127"/>
      <c r="D163" s="128"/>
      <c r="E163" s="125"/>
      <c r="F163" s="126"/>
      <c r="G163" s="127"/>
      <c r="H163" s="127"/>
      <c r="I163" s="127"/>
      <c r="J163" s="127"/>
      <c r="K163" s="127"/>
      <c r="L163" s="127"/>
      <c r="M163" s="127"/>
      <c r="N163" s="128"/>
      <c r="P163" s="120"/>
      <c r="Q163" s="84"/>
      <c r="R163" s="84"/>
      <c r="S163" s="121"/>
    </row>
    <row r="164" spans="1:19" ht="14.25" hidden="1" customHeight="1" x14ac:dyDescent="0.35">
      <c r="A164" s="127"/>
      <c r="B164" s="127"/>
      <c r="C164" s="127"/>
      <c r="D164" s="128"/>
      <c r="E164" s="125"/>
      <c r="F164" s="126"/>
      <c r="G164" s="127"/>
      <c r="H164" s="127"/>
      <c r="I164" s="127"/>
      <c r="J164" s="127"/>
      <c r="K164" s="127"/>
      <c r="L164" s="127"/>
      <c r="M164" s="127"/>
      <c r="N164" s="128"/>
      <c r="P164" s="120"/>
      <c r="Q164" s="84"/>
      <c r="R164" s="84"/>
      <c r="S164" s="121"/>
    </row>
    <row r="165" spans="1:19" ht="14.25" hidden="1" customHeight="1" x14ac:dyDescent="0.35">
      <c r="A165" s="127"/>
      <c r="B165" s="127"/>
      <c r="C165" s="127"/>
      <c r="D165" s="128"/>
      <c r="E165" s="125"/>
      <c r="F165" s="126"/>
      <c r="G165" s="127"/>
      <c r="H165" s="127"/>
      <c r="I165" s="127"/>
      <c r="J165" s="127"/>
      <c r="K165" s="127"/>
      <c r="L165" s="127"/>
      <c r="M165" s="127"/>
      <c r="N165" s="128"/>
      <c r="P165" s="120"/>
      <c r="Q165" s="84"/>
      <c r="R165" s="84"/>
      <c r="S165" s="121"/>
    </row>
    <row r="166" spans="1:19" ht="14.25" hidden="1" customHeight="1" x14ac:dyDescent="0.35">
      <c r="A166" s="127"/>
      <c r="B166" s="127"/>
      <c r="C166" s="127"/>
      <c r="D166" s="128"/>
      <c r="E166" s="125"/>
      <c r="F166" s="126"/>
      <c r="G166" s="127"/>
      <c r="H166" s="127"/>
      <c r="I166" s="127"/>
      <c r="J166" s="127"/>
      <c r="K166" s="127"/>
      <c r="L166" s="127"/>
      <c r="M166" s="127"/>
      <c r="N166" s="128"/>
      <c r="P166" s="120"/>
      <c r="Q166" s="84"/>
      <c r="R166" s="84"/>
      <c r="S166" s="121"/>
    </row>
    <row r="167" spans="1:19" ht="14.25" hidden="1" customHeight="1" x14ac:dyDescent="0.35">
      <c r="A167" s="127"/>
      <c r="B167" s="127"/>
      <c r="C167" s="127"/>
      <c r="D167" s="128"/>
      <c r="E167" s="125"/>
      <c r="F167" s="126"/>
      <c r="G167" s="127"/>
      <c r="H167" s="127"/>
      <c r="I167" s="127"/>
      <c r="J167" s="127"/>
      <c r="K167" s="127"/>
      <c r="L167" s="127"/>
      <c r="M167" s="127"/>
      <c r="N167" s="128"/>
      <c r="P167" s="120"/>
      <c r="Q167" s="84"/>
      <c r="R167" s="84"/>
      <c r="S167" s="121"/>
    </row>
    <row r="168" spans="1:19" ht="14.25" hidden="1" customHeight="1" x14ac:dyDescent="0.35">
      <c r="A168" s="127"/>
      <c r="B168" s="127"/>
      <c r="C168" s="127"/>
      <c r="D168" s="128"/>
      <c r="E168" s="125"/>
      <c r="F168" s="126"/>
      <c r="G168" s="127"/>
      <c r="H168" s="127"/>
      <c r="I168" s="127"/>
      <c r="J168" s="127"/>
      <c r="K168" s="127"/>
      <c r="L168" s="127"/>
      <c r="M168" s="127"/>
      <c r="N168" s="128"/>
      <c r="P168" s="120"/>
      <c r="Q168" s="84"/>
      <c r="R168" s="84"/>
      <c r="S168" s="121"/>
    </row>
    <row r="169" spans="1:19" ht="14.25" hidden="1" customHeight="1" x14ac:dyDescent="0.35">
      <c r="A169" s="127"/>
      <c r="B169" s="127"/>
      <c r="C169" s="127"/>
      <c r="D169" s="128"/>
      <c r="E169" s="125"/>
      <c r="F169" s="126"/>
      <c r="G169" s="127"/>
      <c r="H169" s="127"/>
      <c r="I169" s="127"/>
      <c r="J169" s="127"/>
      <c r="K169" s="127"/>
      <c r="L169" s="127"/>
      <c r="M169" s="127"/>
      <c r="N169" s="128"/>
      <c r="P169" s="120"/>
      <c r="Q169" s="84"/>
      <c r="R169" s="84"/>
      <c r="S169" s="121"/>
    </row>
    <row r="170" spans="1:19" ht="14.25" hidden="1" customHeight="1" x14ac:dyDescent="0.35">
      <c r="A170" s="127"/>
      <c r="B170" s="127"/>
      <c r="C170" s="127"/>
      <c r="D170" s="128"/>
      <c r="E170" s="125"/>
      <c r="F170" s="126"/>
      <c r="G170" s="127"/>
      <c r="H170" s="127"/>
      <c r="I170" s="127"/>
      <c r="J170" s="127"/>
      <c r="K170" s="127"/>
      <c r="L170" s="127"/>
      <c r="M170" s="127"/>
      <c r="N170" s="128"/>
      <c r="P170" s="120"/>
      <c r="Q170" s="84"/>
      <c r="R170" s="84"/>
      <c r="S170" s="121"/>
    </row>
    <row r="171" spans="1:19" ht="14.25" hidden="1" customHeight="1" x14ac:dyDescent="0.35">
      <c r="A171" s="127"/>
      <c r="B171" s="127"/>
      <c r="C171" s="127"/>
      <c r="D171" s="128"/>
      <c r="E171" s="125"/>
      <c r="F171" s="126"/>
      <c r="G171" s="127"/>
      <c r="H171" s="127"/>
      <c r="I171" s="127"/>
      <c r="J171" s="127"/>
      <c r="K171" s="127"/>
      <c r="L171" s="127"/>
      <c r="M171" s="127"/>
      <c r="N171" s="128"/>
      <c r="P171" s="120"/>
      <c r="Q171" s="84"/>
      <c r="R171" s="84"/>
      <c r="S171" s="121"/>
    </row>
    <row r="172" spans="1:19" ht="14.25" hidden="1" customHeight="1" x14ac:dyDescent="0.35">
      <c r="A172" s="127"/>
      <c r="B172" s="127"/>
      <c r="C172" s="127"/>
      <c r="D172" s="128"/>
      <c r="E172" s="125"/>
      <c r="F172" s="126"/>
      <c r="G172" s="127"/>
      <c r="H172" s="127"/>
      <c r="I172" s="127"/>
      <c r="J172" s="127"/>
      <c r="K172" s="127"/>
      <c r="L172" s="127"/>
      <c r="M172" s="127"/>
      <c r="N172" s="128"/>
      <c r="P172" s="120"/>
      <c r="Q172" s="84"/>
      <c r="R172" s="84"/>
      <c r="S172" s="121"/>
    </row>
    <row r="173" spans="1:19" ht="14.25" hidden="1" customHeight="1" x14ac:dyDescent="0.35">
      <c r="A173" s="127"/>
      <c r="B173" s="127"/>
      <c r="C173" s="127"/>
      <c r="D173" s="128"/>
      <c r="E173" s="125"/>
      <c r="F173" s="126"/>
      <c r="G173" s="127"/>
      <c r="H173" s="127"/>
      <c r="I173" s="127"/>
      <c r="J173" s="127"/>
      <c r="K173" s="127"/>
      <c r="L173" s="127"/>
      <c r="M173" s="127"/>
      <c r="N173" s="128"/>
      <c r="P173" s="120"/>
      <c r="Q173" s="84"/>
      <c r="R173" s="84"/>
      <c r="S173" s="121"/>
    </row>
    <row r="174" spans="1:19" ht="14.25" hidden="1" customHeight="1" x14ac:dyDescent="0.35">
      <c r="A174" s="127"/>
      <c r="B174" s="127"/>
      <c r="C174" s="127"/>
      <c r="D174" s="128"/>
      <c r="E174" s="125"/>
      <c r="F174" s="126"/>
      <c r="G174" s="127"/>
      <c r="H174" s="127"/>
      <c r="I174" s="127"/>
      <c r="J174" s="127"/>
      <c r="K174" s="127"/>
      <c r="L174" s="127"/>
      <c r="M174" s="127"/>
      <c r="N174" s="128"/>
      <c r="P174" s="120"/>
      <c r="Q174" s="84"/>
      <c r="R174" s="84"/>
      <c r="S174" s="121"/>
    </row>
    <row r="175" spans="1:19" ht="14.25" hidden="1" customHeight="1" x14ac:dyDescent="0.35">
      <c r="A175" s="127"/>
      <c r="B175" s="127"/>
      <c r="C175" s="127"/>
      <c r="D175" s="128"/>
      <c r="E175" s="125"/>
      <c r="F175" s="126"/>
      <c r="G175" s="127"/>
      <c r="H175" s="127"/>
      <c r="I175" s="127"/>
      <c r="J175" s="127"/>
      <c r="K175" s="127"/>
      <c r="L175" s="127"/>
      <c r="M175" s="127"/>
      <c r="N175" s="128"/>
      <c r="P175" s="120"/>
      <c r="Q175" s="84"/>
      <c r="R175" s="84"/>
      <c r="S175" s="121"/>
    </row>
    <row r="176" spans="1:19" ht="14.25" hidden="1" customHeight="1" x14ac:dyDescent="0.35">
      <c r="A176" s="127"/>
      <c r="B176" s="127"/>
      <c r="C176" s="127"/>
      <c r="D176" s="128"/>
      <c r="E176" s="125"/>
      <c r="F176" s="126"/>
      <c r="G176" s="127"/>
      <c r="H176" s="127"/>
      <c r="I176" s="127"/>
      <c r="J176" s="127"/>
      <c r="K176" s="127"/>
      <c r="L176" s="127"/>
      <c r="M176" s="127"/>
      <c r="N176" s="128"/>
      <c r="P176" s="120"/>
      <c r="Q176" s="84"/>
      <c r="R176" s="84"/>
      <c r="S176" s="121"/>
    </row>
    <row r="177" spans="1:19" ht="14.25" hidden="1" customHeight="1" x14ac:dyDescent="0.35">
      <c r="A177" s="127"/>
      <c r="B177" s="127"/>
      <c r="C177" s="127"/>
      <c r="D177" s="128"/>
      <c r="E177" s="125"/>
      <c r="F177" s="126"/>
      <c r="G177" s="127"/>
      <c r="H177" s="127"/>
      <c r="I177" s="127"/>
      <c r="J177" s="127"/>
      <c r="K177" s="127"/>
      <c r="L177" s="127"/>
      <c r="M177" s="127"/>
      <c r="N177" s="128"/>
      <c r="P177" s="120"/>
      <c r="Q177" s="84"/>
      <c r="R177" s="84"/>
      <c r="S177" s="121"/>
    </row>
    <row r="178" spans="1:19" ht="14.25" hidden="1" customHeight="1" x14ac:dyDescent="0.35">
      <c r="A178" s="127"/>
      <c r="B178" s="127"/>
      <c r="C178" s="127"/>
      <c r="D178" s="128"/>
      <c r="E178" s="125"/>
      <c r="F178" s="126"/>
      <c r="G178" s="127"/>
      <c r="H178" s="127"/>
      <c r="I178" s="127"/>
      <c r="J178" s="127"/>
      <c r="K178" s="127"/>
      <c r="L178" s="127"/>
      <c r="M178" s="127"/>
      <c r="N178" s="128"/>
      <c r="P178" s="120"/>
      <c r="Q178" s="84"/>
      <c r="R178" s="84"/>
      <c r="S178" s="121"/>
    </row>
    <row r="179" spans="1:19" ht="14.25" hidden="1" customHeight="1" x14ac:dyDescent="0.35">
      <c r="A179" s="127"/>
      <c r="B179" s="127"/>
      <c r="C179" s="127"/>
      <c r="D179" s="128"/>
      <c r="E179" s="125"/>
      <c r="F179" s="126"/>
      <c r="G179" s="127"/>
      <c r="H179" s="127"/>
      <c r="I179" s="127"/>
      <c r="J179" s="127"/>
      <c r="K179" s="127"/>
      <c r="L179" s="127"/>
      <c r="M179" s="127"/>
      <c r="N179" s="128"/>
      <c r="P179" s="120"/>
      <c r="Q179" s="84"/>
      <c r="R179" s="84"/>
      <c r="S179" s="121"/>
    </row>
    <row r="180" spans="1:19" ht="14.25" hidden="1" customHeight="1" x14ac:dyDescent="0.35">
      <c r="A180" s="127"/>
      <c r="B180" s="127"/>
      <c r="C180" s="127"/>
      <c r="D180" s="128"/>
      <c r="E180" s="125"/>
      <c r="F180" s="126"/>
      <c r="G180" s="127"/>
      <c r="H180" s="127"/>
      <c r="I180" s="127"/>
      <c r="J180" s="127"/>
      <c r="K180" s="127"/>
      <c r="L180" s="127"/>
      <c r="M180" s="127"/>
      <c r="N180" s="128"/>
      <c r="P180" s="120"/>
      <c r="Q180" s="84"/>
      <c r="R180" s="84"/>
      <c r="S180" s="121"/>
    </row>
    <row r="181" spans="1:19" ht="14.25" hidden="1" customHeight="1" x14ac:dyDescent="0.35">
      <c r="A181" s="127"/>
      <c r="B181" s="127"/>
      <c r="C181" s="127"/>
      <c r="D181" s="128"/>
      <c r="E181" s="125"/>
      <c r="F181" s="126"/>
      <c r="G181" s="127"/>
      <c r="H181" s="127"/>
      <c r="I181" s="127"/>
      <c r="J181" s="127"/>
      <c r="K181" s="127"/>
      <c r="L181" s="127"/>
      <c r="M181" s="127"/>
      <c r="N181" s="128"/>
      <c r="P181" s="120"/>
      <c r="Q181" s="84"/>
      <c r="R181" s="84"/>
      <c r="S181" s="121"/>
    </row>
    <row r="182" spans="1:19" ht="14.25" hidden="1" customHeight="1" x14ac:dyDescent="0.35">
      <c r="A182" s="127"/>
      <c r="B182" s="127"/>
      <c r="C182" s="127"/>
      <c r="D182" s="128"/>
      <c r="E182" s="125"/>
      <c r="F182" s="126"/>
      <c r="G182" s="127"/>
      <c r="H182" s="127"/>
      <c r="I182" s="127"/>
      <c r="J182" s="127"/>
      <c r="K182" s="127"/>
      <c r="L182" s="127"/>
      <c r="M182" s="127"/>
      <c r="N182" s="128"/>
      <c r="P182" s="120"/>
      <c r="Q182" s="84"/>
      <c r="R182" s="84"/>
      <c r="S182" s="121"/>
    </row>
    <row r="183" spans="1:19" ht="14.25" hidden="1" customHeight="1" x14ac:dyDescent="0.35">
      <c r="A183" s="127"/>
      <c r="B183" s="127"/>
      <c r="C183" s="127"/>
      <c r="D183" s="128"/>
      <c r="E183" s="125"/>
      <c r="F183" s="126"/>
      <c r="G183" s="127"/>
      <c r="H183" s="127"/>
      <c r="I183" s="127"/>
      <c r="J183" s="127"/>
      <c r="K183" s="127"/>
      <c r="L183" s="127"/>
      <c r="M183" s="127"/>
      <c r="N183" s="128"/>
      <c r="P183" s="120"/>
      <c r="Q183" s="84"/>
      <c r="R183" s="84"/>
      <c r="S183" s="121"/>
    </row>
    <row r="184" spans="1:19" ht="14.25" hidden="1" customHeight="1" x14ac:dyDescent="0.35">
      <c r="A184" s="127"/>
      <c r="B184" s="127"/>
      <c r="C184" s="127"/>
      <c r="D184" s="128"/>
      <c r="E184" s="125"/>
      <c r="F184" s="126"/>
      <c r="G184" s="127"/>
      <c r="H184" s="127"/>
      <c r="I184" s="127"/>
      <c r="J184" s="127"/>
      <c r="K184" s="127"/>
      <c r="L184" s="127"/>
      <c r="M184" s="127"/>
      <c r="N184" s="128"/>
      <c r="P184" s="120"/>
      <c r="Q184" s="84"/>
      <c r="R184" s="84"/>
      <c r="S184" s="121"/>
    </row>
    <row r="185" spans="1:19" ht="14.25" hidden="1" customHeight="1" x14ac:dyDescent="0.35">
      <c r="A185" s="127"/>
      <c r="B185" s="127"/>
      <c r="C185" s="127"/>
      <c r="D185" s="128"/>
      <c r="E185" s="125"/>
      <c r="F185" s="126"/>
      <c r="G185" s="127"/>
      <c r="H185" s="127"/>
      <c r="I185" s="127"/>
      <c r="J185" s="127"/>
      <c r="K185" s="127"/>
      <c r="L185" s="127"/>
      <c r="M185" s="127"/>
      <c r="N185" s="128"/>
      <c r="P185" s="120"/>
      <c r="Q185" s="84"/>
      <c r="R185" s="84"/>
      <c r="S185" s="121"/>
    </row>
    <row r="186" spans="1:19" ht="14.25" hidden="1" customHeight="1" x14ac:dyDescent="0.35">
      <c r="A186" s="127"/>
      <c r="B186" s="127"/>
      <c r="C186" s="127"/>
      <c r="D186" s="128"/>
      <c r="E186" s="125"/>
      <c r="F186" s="126"/>
      <c r="G186" s="127"/>
      <c r="H186" s="127"/>
      <c r="I186" s="127"/>
      <c r="J186" s="127"/>
      <c r="K186" s="127"/>
      <c r="L186" s="127"/>
      <c r="M186" s="127"/>
      <c r="N186" s="128"/>
      <c r="P186" s="120"/>
      <c r="Q186" s="84"/>
      <c r="R186" s="84"/>
      <c r="S186" s="121"/>
    </row>
    <row r="187" spans="1:19" ht="14.25" hidden="1" customHeight="1" x14ac:dyDescent="0.35">
      <c r="A187" s="127"/>
      <c r="B187" s="127"/>
      <c r="C187" s="127"/>
      <c r="D187" s="128"/>
      <c r="E187" s="125"/>
      <c r="F187" s="126"/>
      <c r="G187" s="127"/>
      <c r="H187" s="127"/>
      <c r="I187" s="127"/>
      <c r="J187" s="127"/>
      <c r="K187" s="127"/>
      <c r="L187" s="127"/>
      <c r="M187" s="127"/>
      <c r="N187" s="128"/>
      <c r="P187" s="120"/>
      <c r="Q187" s="84"/>
      <c r="R187" s="84"/>
      <c r="S187" s="121"/>
    </row>
    <row r="188" spans="1:19" ht="14.25" hidden="1" customHeight="1" x14ac:dyDescent="0.35">
      <c r="A188" s="127"/>
      <c r="B188" s="127"/>
      <c r="C188" s="127"/>
      <c r="D188" s="128"/>
      <c r="E188" s="125"/>
      <c r="F188" s="126"/>
      <c r="G188" s="127"/>
      <c r="H188" s="127"/>
      <c r="I188" s="127"/>
      <c r="J188" s="127"/>
      <c r="K188" s="127"/>
      <c r="L188" s="127"/>
      <c r="M188" s="127"/>
      <c r="N188" s="128"/>
      <c r="P188" s="120"/>
      <c r="Q188" s="84"/>
      <c r="R188" s="84"/>
      <c r="S188" s="121"/>
    </row>
    <row r="189" spans="1:19" ht="14.25" hidden="1" customHeight="1" x14ac:dyDescent="0.35">
      <c r="A189" s="127"/>
      <c r="B189" s="127"/>
      <c r="C189" s="127"/>
      <c r="D189" s="128"/>
      <c r="E189" s="125"/>
      <c r="F189" s="126"/>
      <c r="G189" s="127"/>
      <c r="H189" s="127"/>
      <c r="I189" s="127"/>
      <c r="J189" s="127"/>
      <c r="K189" s="127"/>
      <c r="L189" s="127"/>
      <c r="M189" s="127"/>
      <c r="N189" s="128"/>
      <c r="P189" s="120"/>
      <c r="Q189" s="84"/>
      <c r="R189" s="84"/>
      <c r="S189" s="121"/>
    </row>
    <row r="190" spans="1:19" ht="14.25" hidden="1" customHeight="1" x14ac:dyDescent="0.35">
      <c r="A190" s="127"/>
      <c r="B190" s="127"/>
      <c r="C190" s="127"/>
      <c r="D190" s="128"/>
      <c r="E190" s="125"/>
      <c r="F190" s="126"/>
      <c r="G190" s="127"/>
      <c r="H190" s="127"/>
      <c r="I190" s="127"/>
      <c r="J190" s="127"/>
      <c r="K190" s="127"/>
      <c r="L190" s="127"/>
      <c r="M190" s="127"/>
      <c r="N190" s="128"/>
      <c r="P190" s="120"/>
      <c r="Q190" s="84"/>
      <c r="R190" s="84"/>
      <c r="S190" s="121"/>
    </row>
    <row r="191" spans="1:19" ht="14.25" hidden="1" customHeight="1" x14ac:dyDescent="0.35">
      <c r="A191" s="127"/>
      <c r="B191" s="127"/>
      <c r="C191" s="127"/>
      <c r="D191" s="128"/>
      <c r="E191" s="125"/>
      <c r="F191" s="126"/>
      <c r="G191" s="127"/>
      <c r="H191" s="127"/>
      <c r="I191" s="127"/>
      <c r="J191" s="127"/>
      <c r="K191" s="127"/>
      <c r="L191" s="127"/>
      <c r="M191" s="127"/>
      <c r="N191" s="128"/>
      <c r="P191" s="120"/>
      <c r="Q191" s="84"/>
      <c r="R191" s="84"/>
      <c r="S191" s="121"/>
    </row>
    <row r="192" spans="1:19" ht="14.25" hidden="1" customHeight="1" x14ac:dyDescent="0.35">
      <c r="A192" s="127"/>
      <c r="B192" s="127"/>
      <c r="C192" s="127"/>
      <c r="D192" s="128"/>
      <c r="E192" s="125"/>
      <c r="F192" s="126"/>
      <c r="G192" s="127"/>
      <c r="H192" s="127"/>
      <c r="I192" s="127"/>
      <c r="J192" s="127"/>
      <c r="K192" s="127"/>
      <c r="L192" s="127"/>
      <c r="M192" s="127"/>
      <c r="N192" s="128"/>
      <c r="P192" s="120"/>
      <c r="Q192" s="84"/>
      <c r="R192" s="84"/>
      <c r="S192" s="121"/>
    </row>
    <row r="193" spans="1:19" ht="14.25" hidden="1" customHeight="1" x14ac:dyDescent="0.35">
      <c r="A193" s="127"/>
      <c r="B193" s="127"/>
      <c r="C193" s="127"/>
      <c r="D193" s="128"/>
      <c r="E193" s="125"/>
      <c r="F193" s="126"/>
      <c r="G193" s="127"/>
      <c r="H193" s="127"/>
      <c r="I193" s="127"/>
      <c r="J193" s="127"/>
      <c r="K193" s="127"/>
      <c r="L193" s="127"/>
      <c r="M193" s="127"/>
      <c r="N193" s="128"/>
      <c r="P193" s="120"/>
      <c r="Q193" s="84"/>
      <c r="R193" s="84"/>
      <c r="S193" s="121"/>
    </row>
    <row r="194" spans="1:19" ht="14.25" hidden="1" customHeight="1" x14ac:dyDescent="0.35">
      <c r="A194" s="127"/>
      <c r="B194" s="127"/>
      <c r="C194" s="127"/>
      <c r="D194" s="128"/>
      <c r="E194" s="125"/>
      <c r="F194" s="126"/>
      <c r="G194" s="127"/>
      <c r="H194" s="127"/>
      <c r="I194" s="127"/>
      <c r="J194" s="127"/>
      <c r="K194" s="127"/>
      <c r="L194" s="127"/>
      <c r="M194" s="127"/>
      <c r="N194" s="128"/>
      <c r="P194" s="120"/>
      <c r="Q194" s="84"/>
      <c r="R194" s="84"/>
      <c r="S194" s="121"/>
    </row>
    <row r="195" spans="1:19" ht="14.25" hidden="1" customHeight="1" x14ac:dyDescent="0.35">
      <c r="A195" s="127"/>
      <c r="B195" s="127"/>
      <c r="C195" s="127"/>
      <c r="D195" s="128"/>
      <c r="E195" s="125"/>
      <c r="F195" s="126"/>
      <c r="G195" s="127"/>
      <c r="H195" s="127"/>
      <c r="I195" s="127"/>
      <c r="J195" s="127"/>
      <c r="K195" s="127"/>
      <c r="L195" s="127"/>
      <c r="M195" s="127"/>
      <c r="N195" s="128"/>
      <c r="P195" s="120"/>
      <c r="Q195" s="84"/>
      <c r="R195" s="84"/>
      <c r="S195" s="121"/>
    </row>
    <row r="196" spans="1:19" ht="14.25" hidden="1" customHeight="1" x14ac:dyDescent="0.35">
      <c r="A196" s="127"/>
      <c r="B196" s="127"/>
      <c r="C196" s="127"/>
      <c r="D196" s="128"/>
      <c r="E196" s="125"/>
      <c r="F196" s="126"/>
      <c r="G196" s="127"/>
      <c r="H196" s="127"/>
      <c r="I196" s="127"/>
      <c r="J196" s="127"/>
      <c r="K196" s="127"/>
      <c r="L196" s="127"/>
      <c r="M196" s="127"/>
      <c r="N196" s="128"/>
      <c r="P196" s="120"/>
      <c r="Q196" s="84"/>
      <c r="R196" s="84"/>
      <c r="S196" s="121"/>
    </row>
    <row r="197" spans="1:19" ht="14.25" hidden="1" customHeight="1" x14ac:dyDescent="0.35">
      <c r="A197" s="127"/>
      <c r="B197" s="127"/>
      <c r="C197" s="127"/>
      <c r="D197" s="128"/>
      <c r="E197" s="125"/>
      <c r="F197" s="126"/>
      <c r="G197" s="127"/>
      <c r="H197" s="127"/>
      <c r="I197" s="127"/>
      <c r="J197" s="127"/>
      <c r="K197" s="127"/>
      <c r="L197" s="127"/>
      <c r="M197" s="127"/>
      <c r="N197" s="128"/>
      <c r="P197" s="120"/>
      <c r="Q197" s="84"/>
      <c r="R197" s="84"/>
      <c r="S197" s="121"/>
    </row>
    <row r="198" spans="1:19" ht="14.25" hidden="1" customHeight="1" x14ac:dyDescent="0.35">
      <c r="A198" s="127"/>
      <c r="B198" s="127"/>
      <c r="C198" s="127"/>
      <c r="D198" s="128"/>
      <c r="E198" s="125"/>
      <c r="F198" s="126"/>
      <c r="G198" s="127"/>
      <c r="H198" s="127"/>
      <c r="I198" s="127"/>
      <c r="J198" s="127"/>
      <c r="K198" s="127"/>
      <c r="L198" s="127"/>
      <c r="M198" s="127"/>
      <c r="N198" s="128"/>
      <c r="P198" s="120"/>
      <c r="Q198" s="84"/>
      <c r="R198" s="84"/>
      <c r="S198" s="121"/>
    </row>
    <row r="199" spans="1:19" ht="14.25" hidden="1" customHeight="1" x14ac:dyDescent="0.35">
      <c r="A199" s="127"/>
      <c r="B199" s="127"/>
      <c r="C199" s="127"/>
      <c r="D199" s="128"/>
      <c r="E199" s="125"/>
      <c r="F199" s="126"/>
      <c r="G199" s="127"/>
      <c r="H199" s="127"/>
      <c r="I199" s="127"/>
      <c r="J199" s="127"/>
      <c r="K199" s="127"/>
      <c r="L199" s="127"/>
      <c r="M199" s="127"/>
      <c r="N199" s="128"/>
      <c r="P199" s="120"/>
      <c r="Q199" s="84"/>
      <c r="R199" s="84"/>
      <c r="S199" s="121"/>
    </row>
    <row r="200" spans="1:19" ht="14.25" hidden="1" customHeight="1" x14ac:dyDescent="0.35">
      <c r="A200" s="127"/>
      <c r="B200" s="127"/>
      <c r="C200" s="127"/>
      <c r="D200" s="128"/>
      <c r="E200" s="125"/>
      <c r="F200" s="126"/>
      <c r="G200" s="127"/>
      <c r="H200" s="127"/>
      <c r="I200" s="127"/>
      <c r="J200" s="127"/>
      <c r="K200" s="127"/>
      <c r="L200" s="127"/>
      <c r="M200" s="127"/>
      <c r="N200" s="128"/>
      <c r="P200" s="120"/>
      <c r="Q200" s="84"/>
      <c r="R200" s="84"/>
      <c r="S200" s="121"/>
    </row>
    <row r="201" spans="1:19" ht="14.25" hidden="1" customHeight="1" x14ac:dyDescent="0.35">
      <c r="A201" s="127"/>
      <c r="B201" s="127"/>
      <c r="C201" s="127"/>
      <c r="D201" s="128"/>
      <c r="E201" s="125"/>
      <c r="F201" s="126"/>
      <c r="G201" s="127"/>
      <c r="H201" s="127"/>
      <c r="I201" s="127"/>
      <c r="J201" s="127"/>
      <c r="K201" s="127"/>
      <c r="L201" s="127"/>
      <c r="M201" s="127"/>
      <c r="N201" s="128"/>
      <c r="P201" s="120"/>
      <c r="Q201" s="84"/>
      <c r="R201" s="84"/>
      <c r="S201" s="121"/>
    </row>
    <row r="202" spans="1:19" ht="14.25" hidden="1" customHeight="1" x14ac:dyDescent="0.35">
      <c r="A202" s="127"/>
      <c r="B202" s="127"/>
      <c r="C202" s="127"/>
      <c r="D202" s="128"/>
      <c r="E202" s="125"/>
      <c r="F202" s="126"/>
      <c r="G202" s="127"/>
      <c r="H202" s="127"/>
      <c r="I202" s="127"/>
      <c r="J202" s="127"/>
      <c r="K202" s="127"/>
      <c r="L202" s="127"/>
      <c r="M202" s="127"/>
      <c r="N202" s="128"/>
      <c r="P202" s="120"/>
      <c r="Q202" s="84"/>
      <c r="R202" s="84"/>
      <c r="S202" s="121"/>
    </row>
    <row r="203" spans="1:19" ht="14.25" hidden="1" customHeight="1" x14ac:dyDescent="0.35">
      <c r="A203" s="127"/>
      <c r="B203" s="127"/>
      <c r="C203" s="127"/>
      <c r="D203" s="128"/>
      <c r="E203" s="125"/>
      <c r="F203" s="126"/>
      <c r="G203" s="127"/>
      <c r="H203" s="127"/>
      <c r="I203" s="127"/>
      <c r="J203" s="127"/>
      <c r="K203" s="127"/>
      <c r="L203" s="127"/>
      <c r="M203" s="127"/>
      <c r="N203" s="128"/>
      <c r="P203" s="120"/>
      <c r="Q203" s="84"/>
      <c r="R203" s="84"/>
      <c r="S203" s="121"/>
    </row>
    <row r="204" spans="1:19" ht="14.25" hidden="1" customHeight="1" x14ac:dyDescent="0.35">
      <c r="A204" s="127"/>
      <c r="B204" s="127"/>
      <c r="C204" s="127"/>
      <c r="D204" s="128"/>
      <c r="E204" s="125"/>
      <c r="F204" s="126"/>
      <c r="G204" s="127"/>
      <c r="H204" s="127"/>
      <c r="I204" s="127"/>
      <c r="J204" s="127"/>
      <c r="K204" s="127"/>
      <c r="L204" s="127"/>
      <c r="M204" s="127"/>
      <c r="N204" s="128"/>
      <c r="P204" s="120"/>
      <c r="Q204" s="84"/>
      <c r="R204" s="84"/>
      <c r="S204" s="121"/>
    </row>
    <row r="205" spans="1:19" ht="14.25" hidden="1" customHeight="1" x14ac:dyDescent="0.35">
      <c r="A205" s="127"/>
      <c r="B205" s="127"/>
      <c r="C205" s="127"/>
      <c r="D205" s="128"/>
      <c r="E205" s="125"/>
      <c r="F205" s="126"/>
      <c r="G205" s="127"/>
      <c r="H205" s="127"/>
      <c r="I205" s="127"/>
      <c r="J205" s="127"/>
      <c r="K205" s="127"/>
      <c r="L205" s="127"/>
      <c r="M205" s="127"/>
      <c r="N205" s="128"/>
      <c r="P205" s="120"/>
      <c r="Q205" s="84"/>
      <c r="R205" s="84"/>
      <c r="S205" s="121"/>
    </row>
    <row r="206" spans="1:19" ht="14.25" hidden="1" customHeight="1" x14ac:dyDescent="0.35">
      <c r="A206" s="125"/>
      <c r="B206" s="125"/>
      <c r="C206" s="125"/>
      <c r="D206" s="125"/>
      <c r="E206" s="125"/>
      <c r="F206" s="125"/>
      <c r="G206" s="125"/>
      <c r="H206" s="125"/>
      <c r="I206" s="125"/>
      <c r="J206" s="125"/>
      <c r="K206" s="125"/>
      <c r="L206" s="125"/>
      <c r="M206" s="125"/>
      <c r="N206" s="125"/>
    </row>
    <row r="207" spans="1:19" ht="14.25" hidden="1" customHeight="1" x14ac:dyDescent="0.35">
      <c r="A207" s="125"/>
      <c r="B207" s="125"/>
      <c r="C207" s="125"/>
      <c r="D207" s="125"/>
      <c r="E207" s="125"/>
      <c r="F207" s="125"/>
      <c r="G207" s="125"/>
      <c r="H207" s="125"/>
      <c r="I207" s="125"/>
      <c r="J207" s="125"/>
      <c r="K207" s="125"/>
      <c r="L207" s="125"/>
      <c r="M207" s="125"/>
      <c r="N207" s="125"/>
    </row>
    <row r="208" spans="1:19" ht="14.25" hidden="1" customHeight="1" x14ac:dyDescent="0.35">
      <c r="A208" s="125"/>
      <c r="B208" s="125"/>
      <c r="C208" s="125"/>
      <c r="D208" s="125"/>
      <c r="E208" s="125"/>
      <c r="F208" s="125"/>
      <c r="G208" s="125"/>
      <c r="H208" s="125"/>
      <c r="I208" s="125"/>
      <c r="J208" s="125"/>
      <c r="K208" s="125"/>
      <c r="L208" s="125"/>
      <c r="M208" s="125"/>
      <c r="N208" s="125"/>
    </row>
    <row r="209" spans="1:14" ht="14.25" hidden="1" customHeight="1" x14ac:dyDescent="0.35">
      <c r="A209" s="125"/>
      <c r="B209" s="125"/>
      <c r="C209" s="125"/>
      <c r="D209" s="125"/>
      <c r="E209" s="125"/>
      <c r="F209" s="125"/>
      <c r="G209" s="125"/>
      <c r="H209" s="125"/>
      <c r="I209" s="125"/>
      <c r="J209" s="125"/>
      <c r="K209" s="125"/>
      <c r="L209" s="125"/>
      <c r="M209" s="125"/>
      <c r="N209" s="125"/>
    </row>
    <row r="210" spans="1:14" ht="14.25" hidden="1" customHeight="1" x14ac:dyDescent="0.35">
      <c r="A210" s="125"/>
      <c r="B210" s="125"/>
      <c r="C210" s="125"/>
      <c r="D210" s="125"/>
      <c r="E210" s="125"/>
      <c r="F210" s="125"/>
      <c r="G210" s="125"/>
      <c r="H210" s="125"/>
      <c r="I210" s="125"/>
      <c r="J210" s="125"/>
      <c r="K210" s="125"/>
      <c r="L210" s="125"/>
      <c r="M210" s="125"/>
      <c r="N210" s="125"/>
    </row>
    <row r="211" spans="1:14" ht="14.25" hidden="1" customHeight="1" x14ac:dyDescent="0.35">
      <c r="A211" s="125"/>
      <c r="B211" s="125"/>
      <c r="C211" s="125"/>
      <c r="D211" s="125"/>
      <c r="E211" s="125"/>
      <c r="F211" s="125"/>
      <c r="G211" s="125"/>
      <c r="H211" s="125"/>
      <c r="I211" s="125"/>
      <c r="J211" s="125"/>
      <c r="K211" s="125"/>
      <c r="L211" s="125"/>
      <c r="M211" s="125"/>
      <c r="N211" s="125"/>
    </row>
    <row r="212" spans="1:14" ht="14.25" hidden="1" customHeight="1" x14ac:dyDescent="0.35">
      <c r="A212" s="125"/>
      <c r="B212" s="125"/>
      <c r="C212" s="125"/>
      <c r="D212" s="125"/>
      <c r="E212" s="125"/>
      <c r="F212" s="125"/>
      <c r="G212" s="125"/>
      <c r="H212" s="125"/>
      <c r="I212" s="125"/>
      <c r="J212" s="125"/>
      <c r="K212" s="125"/>
      <c r="L212" s="125"/>
      <c r="M212" s="125"/>
      <c r="N212" s="125"/>
    </row>
    <row r="213" spans="1:14" ht="14.25" hidden="1" customHeight="1" x14ac:dyDescent="0.35">
      <c r="A213" s="125"/>
      <c r="B213" s="125"/>
      <c r="C213" s="125"/>
      <c r="D213" s="125"/>
      <c r="E213" s="125"/>
      <c r="F213" s="125"/>
      <c r="G213" s="125"/>
      <c r="H213" s="125"/>
      <c r="I213" s="125"/>
      <c r="J213" s="125"/>
      <c r="K213" s="125"/>
      <c r="L213" s="125"/>
      <c r="M213" s="125"/>
      <c r="N213" s="125"/>
    </row>
    <row r="214" spans="1:14" ht="14.25" hidden="1" customHeight="1" x14ac:dyDescent="0.35">
      <c r="A214" s="125"/>
      <c r="B214" s="125"/>
      <c r="C214" s="125"/>
      <c r="D214" s="125"/>
      <c r="E214" s="125"/>
      <c r="F214" s="125"/>
      <c r="G214" s="125"/>
      <c r="H214" s="125"/>
      <c r="I214" s="125"/>
      <c r="J214" s="125"/>
      <c r="K214" s="125"/>
      <c r="L214" s="125"/>
      <c r="M214" s="125"/>
      <c r="N214" s="125"/>
    </row>
    <row r="215" spans="1:14" ht="14.25" hidden="1" customHeight="1" x14ac:dyDescent="0.35">
      <c r="A215" s="125"/>
      <c r="B215" s="125"/>
      <c r="C215" s="125"/>
      <c r="D215" s="125"/>
      <c r="E215" s="125"/>
      <c r="F215" s="125"/>
      <c r="G215" s="125"/>
      <c r="H215" s="125"/>
      <c r="I215" s="125"/>
      <c r="J215" s="125"/>
      <c r="K215" s="125"/>
      <c r="L215" s="125"/>
      <c r="M215" s="125"/>
      <c r="N215" s="125"/>
    </row>
    <row r="216" spans="1:14" ht="14.25" hidden="1" customHeight="1" x14ac:dyDescent="0.35">
      <c r="A216" s="125"/>
      <c r="B216" s="125"/>
      <c r="C216" s="125"/>
      <c r="D216" s="125"/>
      <c r="E216" s="125"/>
      <c r="F216" s="125"/>
      <c r="G216" s="125"/>
      <c r="H216" s="125"/>
      <c r="I216" s="125"/>
      <c r="J216" s="125"/>
      <c r="K216" s="125"/>
      <c r="L216" s="125"/>
      <c r="M216" s="125"/>
      <c r="N216" s="125"/>
    </row>
    <row r="217" spans="1:14" ht="14.25" hidden="1" customHeight="1" x14ac:dyDescent="0.35">
      <c r="A217" s="125"/>
      <c r="B217" s="125"/>
      <c r="C217" s="125"/>
      <c r="D217" s="125"/>
      <c r="E217" s="125"/>
      <c r="F217" s="125"/>
      <c r="G217" s="125"/>
      <c r="H217" s="125"/>
      <c r="I217" s="125"/>
      <c r="J217" s="125"/>
      <c r="K217" s="125"/>
      <c r="L217" s="125"/>
      <c r="M217" s="125"/>
      <c r="N217" s="125"/>
    </row>
    <row r="218" spans="1:14" ht="14.25" hidden="1" customHeight="1" x14ac:dyDescent="0.35">
      <c r="A218" s="125"/>
      <c r="B218" s="125"/>
      <c r="C218" s="125"/>
      <c r="D218" s="125"/>
      <c r="E218" s="125"/>
      <c r="F218" s="125"/>
      <c r="G218" s="125"/>
      <c r="H218" s="125"/>
      <c r="I218" s="125"/>
      <c r="J218" s="125"/>
      <c r="K218" s="125"/>
      <c r="L218" s="125"/>
      <c r="M218" s="125"/>
      <c r="N218" s="125"/>
    </row>
    <row r="219" spans="1:14" ht="14.25" hidden="1" customHeight="1" x14ac:dyDescent="0.35">
      <c r="A219" s="125"/>
      <c r="B219" s="125"/>
      <c r="C219" s="125"/>
      <c r="D219" s="125"/>
      <c r="E219" s="125"/>
      <c r="F219" s="125"/>
      <c r="G219" s="125"/>
      <c r="H219" s="125"/>
      <c r="I219" s="125"/>
      <c r="J219" s="125"/>
      <c r="K219" s="125"/>
      <c r="L219" s="125"/>
      <c r="M219" s="125"/>
      <c r="N219" s="125"/>
    </row>
    <row r="220" spans="1:14" ht="14.25" hidden="1" customHeight="1" x14ac:dyDescent="0.35">
      <c r="A220" s="125"/>
      <c r="B220" s="125"/>
      <c r="C220" s="125"/>
      <c r="D220" s="125"/>
      <c r="E220" s="125"/>
      <c r="F220" s="125"/>
      <c r="G220" s="125"/>
      <c r="H220" s="125"/>
      <c r="I220" s="125"/>
      <c r="J220" s="125"/>
      <c r="K220" s="125"/>
      <c r="L220" s="125"/>
      <c r="M220" s="125"/>
      <c r="N220" s="125"/>
    </row>
    <row r="221" spans="1:14" ht="14.25" hidden="1" customHeight="1" x14ac:dyDescent="0.35">
      <c r="A221" s="125"/>
      <c r="B221" s="125"/>
      <c r="C221" s="125"/>
      <c r="D221" s="125"/>
      <c r="E221" s="125"/>
      <c r="F221" s="125"/>
      <c r="G221" s="125"/>
      <c r="H221" s="125"/>
      <c r="I221" s="125"/>
      <c r="J221" s="125"/>
      <c r="K221" s="125"/>
      <c r="L221" s="125"/>
      <c r="M221" s="125"/>
      <c r="N221" s="125"/>
    </row>
    <row r="222" spans="1:14" ht="14.25" hidden="1" customHeight="1" x14ac:dyDescent="0.35">
      <c r="A222" s="125"/>
      <c r="B222" s="125"/>
      <c r="C222" s="125"/>
      <c r="D222" s="125"/>
      <c r="E222" s="125"/>
      <c r="F222" s="125"/>
      <c r="G222" s="125"/>
      <c r="H222" s="125"/>
      <c r="I222" s="125"/>
      <c r="J222" s="125"/>
      <c r="K222" s="125"/>
      <c r="L222" s="125"/>
      <c r="M222" s="125"/>
      <c r="N222" s="125"/>
    </row>
    <row r="223" spans="1:14" ht="14.25" hidden="1" customHeight="1" x14ac:dyDescent="0.35">
      <c r="A223" s="125"/>
      <c r="B223" s="125"/>
      <c r="C223" s="125"/>
      <c r="D223" s="125"/>
      <c r="E223" s="125"/>
      <c r="F223" s="125"/>
      <c r="G223" s="125"/>
      <c r="H223" s="125"/>
      <c r="I223" s="125"/>
      <c r="J223" s="125"/>
      <c r="K223" s="125"/>
      <c r="L223" s="125"/>
      <c r="M223" s="125"/>
      <c r="N223" s="125"/>
    </row>
    <row r="224" spans="1:14" ht="14.25" hidden="1" customHeight="1" x14ac:dyDescent="0.35">
      <c r="A224" s="125"/>
      <c r="B224" s="125"/>
      <c r="C224" s="125"/>
      <c r="D224" s="125"/>
      <c r="E224" s="125"/>
      <c r="F224" s="125"/>
      <c r="G224" s="125"/>
      <c r="H224" s="125"/>
      <c r="I224" s="125"/>
      <c r="J224" s="125"/>
      <c r="K224" s="125"/>
      <c r="L224" s="125"/>
      <c r="M224" s="125"/>
      <c r="N224" s="125"/>
    </row>
    <row r="225" spans="1:14" ht="14.25" hidden="1" customHeight="1" x14ac:dyDescent="0.35">
      <c r="A225" s="125"/>
      <c r="B225" s="125"/>
      <c r="C225" s="125"/>
      <c r="D225" s="125"/>
      <c r="E225" s="125"/>
      <c r="F225" s="125"/>
      <c r="G225" s="125"/>
      <c r="H225" s="125"/>
      <c r="I225" s="125"/>
      <c r="J225" s="125"/>
      <c r="K225" s="125"/>
      <c r="L225" s="125"/>
      <c r="M225" s="125"/>
      <c r="N225" s="125"/>
    </row>
    <row r="226" spans="1:14" ht="14.25" hidden="1" customHeight="1" x14ac:dyDescent="0.35">
      <c r="A226" s="125"/>
      <c r="B226" s="125"/>
      <c r="C226" s="125"/>
      <c r="D226" s="125"/>
      <c r="E226" s="125"/>
      <c r="F226" s="125"/>
      <c r="G226" s="125"/>
      <c r="H226" s="125"/>
      <c r="I226" s="125"/>
      <c r="J226" s="125"/>
      <c r="K226" s="125"/>
      <c r="L226" s="125"/>
      <c r="M226" s="125"/>
      <c r="N226" s="125"/>
    </row>
    <row r="227" spans="1:14" ht="14.25" hidden="1" customHeight="1" x14ac:dyDescent="0.35">
      <c r="A227" s="125"/>
      <c r="B227" s="125"/>
      <c r="C227" s="125"/>
      <c r="D227" s="125"/>
      <c r="E227" s="125"/>
      <c r="F227" s="125"/>
      <c r="G227" s="125"/>
      <c r="H227" s="125"/>
      <c r="I227" s="125"/>
      <c r="J227" s="125"/>
      <c r="K227" s="125"/>
      <c r="L227" s="125"/>
      <c r="M227" s="125"/>
      <c r="N227" s="125"/>
    </row>
    <row r="228" spans="1:14" ht="14.25" hidden="1" customHeight="1" x14ac:dyDescent="0.35">
      <c r="A228" s="125"/>
      <c r="B228" s="125"/>
      <c r="C228" s="125"/>
      <c r="D228" s="125"/>
      <c r="E228" s="125"/>
      <c r="F228" s="125"/>
      <c r="G228" s="125"/>
      <c r="H228" s="125"/>
      <c r="I228" s="125"/>
      <c r="J228" s="125"/>
      <c r="K228" s="125"/>
      <c r="L228" s="125"/>
      <c r="M228" s="125"/>
      <c r="N228" s="125"/>
    </row>
    <row r="229" spans="1:14" ht="14.25" hidden="1" customHeight="1" x14ac:dyDescent="0.35">
      <c r="A229" s="125"/>
      <c r="B229" s="125"/>
      <c r="C229" s="125"/>
      <c r="D229" s="125"/>
      <c r="E229" s="125"/>
      <c r="F229" s="125"/>
      <c r="G229" s="125"/>
      <c r="H229" s="125"/>
      <c r="I229" s="125"/>
      <c r="J229" s="125"/>
      <c r="K229" s="125"/>
      <c r="L229" s="125"/>
      <c r="M229" s="125"/>
      <c r="N229" s="125"/>
    </row>
    <row r="230" spans="1:14" ht="14.25" hidden="1" customHeight="1" x14ac:dyDescent="0.35">
      <c r="A230" s="125"/>
      <c r="B230" s="125"/>
      <c r="C230" s="125"/>
      <c r="D230" s="125"/>
      <c r="E230" s="125"/>
      <c r="F230" s="125"/>
      <c r="G230" s="125"/>
      <c r="H230" s="125"/>
      <c r="I230" s="125"/>
      <c r="J230" s="125"/>
      <c r="K230" s="125"/>
      <c r="L230" s="125"/>
      <c r="M230" s="125"/>
      <c r="N230" s="125"/>
    </row>
    <row r="231" spans="1:14" ht="14.25" hidden="1" customHeight="1" x14ac:dyDescent="0.35">
      <c r="A231" s="125"/>
      <c r="B231" s="125"/>
      <c r="C231" s="125"/>
      <c r="D231" s="125"/>
      <c r="E231" s="125"/>
      <c r="F231" s="125"/>
      <c r="G231" s="125"/>
      <c r="H231" s="125"/>
      <c r="I231" s="125"/>
      <c r="J231" s="125"/>
      <c r="K231" s="125"/>
      <c r="L231" s="125"/>
      <c r="M231" s="125"/>
      <c r="N231" s="125"/>
    </row>
    <row r="232" spans="1:14" ht="14.25" hidden="1" customHeight="1" x14ac:dyDescent="0.35">
      <c r="A232" s="125"/>
      <c r="B232" s="125"/>
      <c r="C232" s="125"/>
      <c r="D232" s="125"/>
      <c r="E232" s="125"/>
      <c r="F232" s="125"/>
      <c r="G232" s="125"/>
      <c r="H232" s="125"/>
      <c r="I232" s="125"/>
      <c r="J232" s="125"/>
      <c r="K232" s="125"/>
      <c r="L232" s="125"/>
      <c r="M232" s="125"/>
      <c r="N232" s="125"/>
    </row>
    <row r="233" spans="1:14" ht="14.25" hidden="1" customHeight="1" x14ac:dyDescent="0.35">
      <c r="A233" s="125"/>
      <c r="B233" s="125"/>
      <c r="C233" s="125"/>
      <c r="D233" s="125"/>
      <c r="E233" s="125"/>
      <c r="F233" s="125"/>
      <c r="G233" s="125"/>
      <c r="H233" s="125"/>
      <c r="I233" s="125"/>
      <c r="J233" s="125"/>
      <c r="K233" s="125"/>
      <c r="L233" s="125"/>
      <c r="M233" s="125"/>
      <c r="N233" s="125"/>
    </row>
    <row r="234" spans="1:14" ht="14.25" hidden="1" customHeight="1" x14ac:dyDescent="0.35">
      <c r="A234" s="125"/>
      <c r="B234" s="125"/>
      <c r="C234" s="125"/>
      <c r="D234" s="125"/>
      <c r="E234" s="125"/>
      <c r="F234" s="125"/>
      <c r="G234" s="125"/>
      <c r="H234" s="125"/>
      <c r="I234" s="125"/>
      <c r="J234" s="125"/>
      <c r="K234" s="125"/>
      <c r="L234" s="125"/>
      <c r="M234" s="125"/>
      <c r="N234" s="125"/>
    </row>
    <row r="235" spans="1:14" ht="14.25" hidden="1" customHeight="1" x14ac:dyDescent="0.35">
      <c r="A235" s="125"/>
      <c r="B235" s="125"/>
      <c r="C235" s="125"/>
      <c r="D235" s="125"/>
      <c r="E235" s="125"/>
      <c r="F235" s="125"/>
      <c r="G235" s="125"/>
      <c r="H235" s="125"/>
      <c r="I235" s="125"/>
      <c r="J235" s="125"/>
      <c r="K235" s="125"/>
      <c r="L235" s="125"/>
      <c r="M235" s="125"/>
      <c r="N235" s="125"/>
    </row>
    <row r="236" spans="1:14" ht="14.25" hidden="1" customHeight="1" x14ac:dyDescent="0.35">
      <c r="A236" s="125"/>
      <c r="B236" s="125"/>
      <c r="C236" s="125"/>
      <c r="D236" s="125"/>
      <c r="E236" s="125"/>
      <c r="F236" s="125"/>
      <c r="G236" s="125"/>
      <c r="H236" s="125"/>
      <c r="I236" s="125"/>
      <c r="J236" s="125"/>
      <c r="K236" s="125"/>
      <c r="L236" s="125"/>
      <c r="M236" s="125"/>
      <c r="N236" s="125"/>
    </row>
    <row r="237" spans="1:14" ht="14.25" hidden="1" customHeight="1" x14ac:dyDescent="0.35">
      <c r="A237" s="125"/>
      <c r="B237" s="125"/>
      <c r="C237" s="125"/>
      <c r="D237" s="125"/>
      <c r="E237" s="125"/>
      <c r="F237" s="125"/>
      <c r="G237" s="125"/>
      <c r="H237" s="125"/>
      <c r="I237" s="125"/>
      <c r="J237" s="125"/>
      <c r="K237" s="125"/>
      <c r="L237" s="125"/>
      <c r="M237" s="125"/>
      <c r="N237" s="125"/>
    </row>
    <row r="238" spans="1:14" ht="14.25" hidden="1" customHeight="1" x14ac:dyDescent="0.35">
      <c r="A238" s="125"/>
      <c r="B238" s="125"/>
      <c r="C238" s="125"/>
      <c r="D238" s="125"/>
      <c r="E238" s="125"/>
      <c r="F238" s="125"/>
      <c r="G238" s="125"/>
      <c r="H238" s="125"/>
      <c r="I238" s="125"/>
      <c r="J238" s="125"/>
      <c r="K238" s="125"/>
      <c r="L238" s="125"/>
      <c r="M238" s="125"/>
      <c r="N238" s="125"/>
    </row>
    <row r="239" spans="1:14" ht="14.25" hidden="1" customHeight="1" x14ac:dyDescent="0.35">
      <c r="A239" s="125"/>
      <c r="B239" s="125"/>
      <c r="C239" s="125"/>
      <c r="D239" s="125"/>
      <c r="E239" s="125"/>
      <c r="F239" s="125"/>
      <c r="G239" s="125"/>
      <c r="H239" s="125"/>
      <c r="I239" s="125"/>
      <c r="J239" s="125"/>
      <c r="K239" s="125"/>
      <c r="L239" s="125"/>
      <c r="M239" s="125"/>
      <c r="N239" s="125"/>
    </row>
    <row r="240" spans="1:14" ht="14.25" hidden="1" customHeight="1" x14ac:dyDescent="0.35">
      <c r="A240" s="125"/>
      <c r="B240" s="125"/>
      <c r="C240" s="125"/>
      <c r="D240" s="125"/>
      <c r="E240" s="125"/>
      <c r="F240" s="125"/>
      <c r="G240" s="125"/>
      <c r="H240" s="125"/>
      <c r="I240" s="125"/>
      <c r="J240" s="125"/>
      <c r="K240" s="125"/>
      <c r="L240" s="125"/>
      <c r="M240" s="125"/>
      <c r="N240" s="125"/>
    </row>
    <row r="241" spans="1:14" ht="14.25" hidden="1" customHeight="1" x14ac:dyDescent="0.35">
      <c r="A241" s="125"/>
      <c r="B241" s="125"/>
      <c r="C241" s="125"/>
      <c r="D241" s="125"/>
      <c r="E241" s="125"/>
      <c r="F241" s="125"/>
      <c r="G241" s="125"/>
      <c r="H241" s="125"/>
      <c r="I241" s="125"/>
      <c r="J241" s="125"/>
      <c r="K241" s="125"/>
      <c r="L241" s="125"/>
      <c r="M241" s="125"/>
      <c r="N241" s="125"/>
    </row>
    <row r="242" spans="1:14" ht="14.25" hidden="1" customHeight="1" x14ac:dyDescent="0.35">
      <c r="A242" s="125"/>
      <c r="B242" s="125"/>
      <c r="C242" s="125"/>
      <c r="D242" s="125"/>
      <c r="E242" s="125"/>
      <c r="F242" s="125"/>
      <c r="G242" s="125"/>
      <c r="H242" s="125"/>
      <c r="I242" s="125"/>
      <c r="J242" s="125"/>
      <c r="K242" s="125"/>
      <c r="L242" s="125"/>
      <c r="M242" s="125"/>
      <c r="N242" s="125"/>
    </row>
    <row r="243" spans="1:14" ht="14.25" hidden="1" customHeight="1" x14ac:dyDescent="0.35">
      <c r="A243" s="125"/>
      <c r="B243" s="125"/>
      <c r="C243" s="125"/>
      <c r="D243" s="125"/>
      <c r="E243" s="125"/>
      <c r="F243" s="125"/>
      <c r="G243" s="125"/>
      <c r="H243" s="125"/>
      <c r="I243" s="125"/>
      <c r="J243" s="125"/>
      <c r="K243" s="125"/>
      <c r="L243" s="125"/>
      <c r="M243" s="125"/>
      <c r="N243" s="125"/>
    </row>
    <row r="244" spans="1:14" ht="14.25" hidden="1" customHeight="1" x14ac:dyDescent="0.35">
      <c r="A244" s="125"/>
      <c r="B244" s="125"/>
      <c r="C244" s="125"/>
      <c r="D244" s="125"/>
      <c r="E244" s="125"/>
      <c r="F244" s="125"/>
      <c r="G244" s="125"/>
      <c r="H244" s="125"/>
      <c r="I244" s="125"/>
      <c r="J244" s="125"/>
      <c r="K244" s="125"/>
      <c r="L244" s="125"/>
      <c r="M244" s="125"/>
      <c r="N244" s="125"/>
    </row>
    <row r="245" spans="1:14" ht="14.25" hidden="1" customHeight="1" x14ac:dyDescent="0.35">
      <c r="A245" s="125"/>
      <c r="B245" s="125"/>
      <c r="C245" s="125"/>
      <c r="D245" s="125"/>
      <c r="E245" s="125"/>
      <c r="F245" s="125"/>
      <c r="G245" s="125"/>
      <c r="H245" s="125"/>
      <c r="I245" s="125"/>
      <c r="J245" s="125"/>
      <c r="K245" s="125"/>
      <c r="L245" s="125"/>
      <c r="M245" s="125"/>
      <c r="N245" s="125"/>
    </row>
    <row r="246" spans="1:14" ht="14.25" hidden="1" customHeight="1" x14ac:dyDescent="0.35">
      <c r="A246" s="125"/>
      <c r="B246" s="125"/>
      <c r="C246" s="125"/>
      <c r="D246" s="125"/>
      <c r="E246" s="125"/>
      <c r="F246" s="125"/>
      <c r="G246" s="125"/>
      <c r="H246" s="125"/>
      <c r="I246" s="125"/>
      <c r="J246" s="125"/>
      <c r="K246" s="125"/>
      <c r="L246" s="125"/>
      <c r="M246" s="125"/>
      <c r="N246" s="125"/>
    </row>
    <row r="247" spans="1:14" ht="14.25" hidden="1" customHeight="1" x14ac:dyDescent="0.35">
      <c r="A247" s="125"/>
      <c r="B247" s="125"/>
      <c r="C247" s="125"/>
      <c r="D247" s="125"/>
      <c r="E247" s="125"/>
      <c r="F247" s="125"/>
      <c r="G247" s="125"/>
      <c r="H247" s="125"/>
      <c r="I247" s="125"/>
      <c r="J247" s="125"/>
      <c r="K247" s="125"/>
      <c r="L247" s="125"/>
      <c r="M247" s="125"/>
      <c r="N247" s="125"/>
    </row>
    <row r="248" spans="1:14" ht="14.25" hidden="1" customHeight="1" x14ac:dyDescent="0.35">
      <c r="A248" s="125"/>
      <c r="B248" s="125"/>
      <c r="C248" s="125"/>
      <c r="D248" s="125"/>
      <c r="E248" s="125"/>
      <c r="F248" s="125"/>
      <c r="G248" s="125"/>
      <c r="H248" s="125"/>
      <c r="I248" s="125"/>
      <c r="J248" s="125"/>
      <c r="K248" s="125"/>
      <c r="L248" s="125"/>
      <c r="M248" s="125"/>
      <c r="N248" s="125"/>
    </row>
    <row r="249" spans="1:14" ht="14.25" hidden="1" customHeight="1" x14ac:dyDescent="0.35">
      <c r="A249" s="125"/>
      <c r="B249" s="125"/>
      <c r="C249" s="125"/>
      <c r="D249" s="125"/>
      <c r="E249" s="125"/>
      <c r="F249" s="125"/>
      <c r="G249" s="125"/>
      <c r="H249" s="125"/>
      <c r="I249" s="125"/>
      <c r="J249" s="125"/>
      <c r="K249" s="125"/>
      <c r="L249" s="125"/>
      <c r="M249" s="125"/>
      <c r="N249" s="125"/>
    </row>
    <row r="250" spans="1:14" ht="14.25" hidden="1" customHeight="1" x14ac:dyDescent="0.35">
      <c r="A250" s="125"/>
      <c r="B250" s="125"/>
      <c r="C250" s="125"/>
      <c r="D250" s="125"/>
      <c r="E250" s="125"/>
      <c r="F250" s="125"/>
      <c r="G250" s="125"/>
      <c r="H250" s="125"/>
      <c r="I250" s="125"/>
      <c r="J250" s="125"/>
      <c r="K250" s="125"/>
      <c r="L250" s="125"/>
      <c r="M250" s="125"/>
      <c r="N250" s="125"/>
    </row>
    <row r="251" spans="1:14" ht="14.25" hidden="1" customHeight="1" x14ac:dyDescent="0.35">
      <c r="A251" s="125"/>
      <c r="B251" s="125"/>
      <c r="C251" s="125"/>
      <c r="D251" s="125"/>
      <c r="E251" s="125"/>
      <c r="F251" s="125"/>
      <c r="G251" s="125"/>
      <c r="H251" s="125"/>
      <c r="I251" s="125"/>
      <c r="J251" s="125"/>
      <c r="K251" s="125"/>
      <c r="L251" s="125"/>
      <c r="M251" s="125"/>
      <c r="N251" s="125"/>
    </row>
    <row r="252" spans="1:14" ht="14.25" hidden="1" customHeight="1" x14ac:dyDescent="0.35">
      <c r="A252" s="125"/>
      <c r="B252" s="125"/>
      <c r="C252" s="125"/>
      <c r="D252" s="125"/>
      <c r="E252" s="125"/>
      <c r="F252" s="125"/>
      <c r="G252" s="125"/>
      <c r="H252" s="125"/>
      <c r="I252" s="125"/>
      <c r="J252" s="125"/>
      <c r="K252" s="125"/>
      <c r="L252" s="125"/>
      <c r="M252" s="125"/>
      <c r="N252" s="125"/>
    </row>
    <row r="253" spans="1:14" ht="14.25" hidden="1" customHeight="1" x14ac:dyDescent="0.35">
      <c r="A253" s="125"/>
      <c r="B253" s="125"/>
      <c r="C253" s="125"/>
      <c r="D253" s="125"/>
      <c r="E253" s="125"/>
      <c r="F253" s="125"/>
      <c r="G253" s="125"/>
      <c r="H253" s="125"/>
      <c r="I253" s="125"/>
      <c r="J253" s="125"/>
      <c r="K253" s="125"/>
      <c r="L253" s="125"/>
      <c r="M253" s="125"/>
      <c r="N253" s="125"/>
    </row>
    <row r="254" spans="1:14" ht="14.25" hidden="1" customHeight="1" x14ac:dyDescent="0.35"/>
    <row r="255" spans="1:14" ht="14.25" hidden="1" customHeight="1" x14ac:dyDescent="0.35"/>
    <row r="256" spans="1:14" ht="14.25" hidden="1" customHeight="1" x14ac:dyDescent="0.35"/>
    <row r="257" ht="14.25" hidden="1" customHeight="1" x14ac:dyDescent="0.35"/>
    <row r="258" ht="14.25" hidden="1" customHeight="1" x14ac:dyDescent="0.35"/>
    <row r="259" ht="14.25" hidden="1" customHeight="1" x14ac:dyDescent="0.35"/>
    <row r="260" ht="14.25" hidden="1" customHeight="1" x14ac:dyDescent="0.35"/>
    <row r="261" ht="14.25" hidden="1" customHeight="1" x14ac:dyDescent="0.35"/>
    <row r="262" ht="14.25" hidden="1" customHeight="1" x14ac:dyDescent="0.35"/>
    <row r="263" ht="14.25" hidden="1" customHeight="1" x14ac:dyDescent="0.35"/>
    <row r="264" ht="14.25" hidden="1" customHeight="1" x14ac:dyDescent="0.35"/>
    <row r="265" ht="14.25" hidden="1" customHeight="1" x14ac:dyDescent="0.35"/>
    <row r="266" ht="14.25" hidden="1" customHeight="1" x14ac:dyDescent="0.35"/>
    <row r="267" ht="14.25" hidden="1" customHeight="1" x14ac:dyDescent="0.35"/>
    <row r="268" ht="14.25" hidden="1" customHeight="1" x14ac:dyDescent="0.35"/>
    <row r="269" ht="14.25" hidden="1" customHeight="1" x14ac:dyDescent="0.35"/>
    <row r="270" ht="14.25" hidden="1" customHeight="1" x14ac:dyDescent="0.35"/>
    <row r="271" ht="14.25" hidden="1" customHeight="1" x14ac:dyDescent="0.35"/>
    <row r="272" ht="14.25" hidden="1" customHeight="1" x14ac:dyDescent="0.35"/>
    <row r="273" ht="14.25" hidden="1" customHeight="1" x14ac:dyDescent="0.35"/>
    <row r="274" ht="14.25" hidden="1" customHeight="1" x14ac:dyDescent="0.35"/>
    <row r="275" ht="14.25" hidden="1" customHeight="1" x14ac:dyDescent="0.35"/>
    <row r="276" ht="14.25" hidden="1" customHeight="1" x14ac:dyDescent="0.35"/>
    <row r="277" ht="14.25" hidden="1" customHeight="1" x14ac:dyDescent="0.35"/>
    <row r="278" ht="14.25" hidden="1" customHeight="1" x14ac:dyDescent="0.35"/>
    <row r="279" ht="14.25" hidden="1" customHeight="1" x14ac:dyDescent="0.35"/>
    <row r="280" ht="14.25" hidden="1" customHeight="1" x14ac:dyDescent="0.35"/>
    <row r="281" ht="14.25" hidden="1" customHeight="1" x14ac:dyDescent="0.35"/>
    <row r="282" ht="14.25" hidden="1" customHeight="1" x14ac:dyDescent="0.35"/>
    <row r="283" ht="14.25" hidden="1" customHeight="1" x14ac:dyDescent="0.35"/>
    <row r="284" ht="14.25" hidden="1" customHeight="1" x14ac:dyDescent="0.35"/>
    <row r="285" ht="14.25" hidden="1" customHeight="1" x14ac:dyDescent="0.35"/>
    <row r="286" ht="14.25" hidden="1" customHeight="1" x14ac:dyDescent="0.35"/>
    <row r="287" ht="14.25" hidden="1" customHeight="1" x14ac:dyDescent="0.35"/>
    <row r="288" ht="14.25" hidden="1" customHeight="1" x14ac:dyDescent="0.35"/>
    <row r="289" ht="14.25" hidden="1" customHeight="1" x14ac:dyDescent="0.35"/>
    <row r="290" ht="14.25" hidden="1" customHeight="1" x14ac:dyDescent="0.35"/>
    <row r="291" ht="14.25" hidden="1" customHeight="1" x14ac:dyDescent="0.35"/>
    <row r="292" ht="14.25" hidden="1" customHeight="1" x14ac:dyDescent="0.35"/>
    <row r="293" ht="14.25" hidden="1" customHeight="1" x14ac:dyDescent="0.35"/>
    <row r="294" ht="14.25" hidden="1" customHeight="1" x14ac:dyDescent="0.35"/>
    <row r="295" ht="14.25" hidden="1" customHeight="1" x14ac:dyDescent="0.35"/>
    <row r="296" ht="14.25" hidden="1" customHeight="1" x14ac:dyDescent="0.35"/>
    <row r="297" ht="14.25" hidden="1" customHeight="1" x14ac:dyDescent="0.35"/>
    <row r="298" ht="14.25" hidden="1" customHeight="1" x14ac:dyDescent="0.35"/>
    <row r="299" ht="14.25" hidden="1" customHeight="1" x14ac:dyDescent="0.35"/>
    <row r="300" ht="14.25" hidden="1" customHeight="1" x14ac:dyDescent="0.35"/>
    <row r="301" ht="14.25" hidden="1" customHeight="1" x14ac:dyDescent="0.35"/>
    <row r="302" ht="14.25" hidden="1" customHeight="1" x14ac:dyDescent="0.35"/>
    <row r="303" ht="14.25" hidden="1" customHeight="1" x14ac:dyDescent="0.35"/>
    <row r="304" ht="14.25" hidden="1" customHeight="1" x14ac:dyDescent="0.35"/>
    <row r="305" ht="14.25" hidden="1" customHeight="1" x14ac:dyDescent="0.35"/>
    <row r="306" ht="14.25" hidden="1" customHeight="1" x14ac:dyDescent="0.35"/>
    <row r="307" ht="14.25" hidden="1" customHeight="1" x14ac:dyDescent="0.35"/>
    <row r="308" ht="14.25" hidden="1" customHeight="1" x14ac:dyDescent="0.35"/>
    <row r="309" ht="14.25" hidden="1" customHeight="1" x14ac:dyDescent="0.35"/>
    <row r="310" ht="14.25" hidden="1" customHeight="1" x14ac:dyDescent="0.35"/>
    <row r="311" ht="14.25" hidden="1" customHeight="1" x14ac:dyDescent="0.35"/>
    <row r="312" ht="14.25" hidden="1" customHeight="1" x14ac:dyDescent="0.35"/>
    <row r="313" ht="14.25" hidden="1" customHeight="1" x14ac:dyDescent="0.35"/>
    <row r="314" ht="14.25" hidden="1" customHeight="1" x14ac:dyDescent="0.35"/>
    <row r="315" ht="14.25" hidden="1" customHeight="1" x14ac:dyDescent="0.35"/>
    <row r="316" ht="14.25" hidden="1" customHeight="1" x14ac:dyDescent="0.35"/>
    <row r="317" ht="14.25" hidden="1" customHeight="1" x14ac:dyDescent="0.35"/>
    <row r="318" ht="14.25" hidden="1" customHeight="1" x14ac:dyDescent="0.35"/>
    <row r="319" ht="14.25" hidden="1" customHeight="1" x14ac:dyDescent="0.35"/>
    <row r="320" ht="14.25" hidden="1" customHeight="1" x14ac:dyDescent="0.35"/>
    <row r="321" ht="14.25" hidden="1" customHeight="1" x14ac:dyDescent="0.35"/>
    <row r="322" ht="14.25" hidden="1" customHeight="1" x14ac:dyDescent="0.35"/>
    <row r="323" ht="14.25" hidden="1" customHeight="1" x14ac:dyDescent="0.35"/>
    <row r="324" ht="14.25" hidden="1" customHeight="1" x14ac:dyDescent="0.35"/>
    <row r="325" ht="14.25" hidden="1" customHeight="1" x14ac:dyDescent="0.35"/>
    <row r="326" ht="14.25" hidden="1" customHeight="1" x14ac:dyDescent="0.35"/>
    <row r="327" ht="14.25" hidden="1" customHeight="1" x14ac:dyDescent="0.35"/>
    <row r="328" ht="14.25" hidden="1" customHeight="1" x14ac:dyDescent="0.35"/>
    <row r="329" ht="14.25" hidden="1" customHeight="1" x14ac:dyDescent="0.35"/>
    <row r="330" ht="14.25" hidden="1" customHeight="1" x14ac:dyDescent="0.35"/>
    <row r="331" ht="14.25" hidden="1" customHeight="1" x14ac:dyDescent="0.35"/>
    <row r="332" ht="14.25" hidden="1" customHeight="1" x14ac:dyDescent="0.35"/>
    <row r="333" ht="14.25" hidden="1" customHeight="1" x14ac:dyDescent="0.35"/>
    <row r="334" ht="14.25" hidden="1" customHeight="1" x14ac:dyDescent="0.35"/>
    <row r="335" ht="14.25" hidden="1" customHeight="1" x14ac:dyDescent="0.35"/>
    <row r="336" ht="14.25" hidden="1" customHeight="1" x14ac:dyDescent="0.35"/>
    <row r="337" ht="14.25" hidden="1" customHeight="1" x14ac:dyDescent="0.35"/>
    <row r="338" ht="14.25" hidden="1" customHeight="1" x14ac:dyDescent="0.35"/>
    <row r="339" ht="14.25" hidden="1" customHeight="1" x14ac:dyDescent="0.35"/>
    <row r="340" ht="14.25" hidden="1" customHeight="1" x14ac:dyDescent="0.35"/>
    <row r="341" ht="14.25" hidden="1" customHeight="1" x14ac:dyDescent="0.35"/>
    <row r="342" ht="14.25" hidden="1" customHeight="1" x14ac:dyDescent="0.35"/>
    <row r="343" ht="14.25" hidden="1" customHeight="1" x14ac:dyDescent="0.35"/>
    <row r="344" ht="14.25" hidden="1" customHeight="1" x14ac:dyDescent="0.35"/>
    <row r="345" ht="14.25" hidden="1" customHeight="1" x14ac:dyDescent="0.35"/>
    <row r="346" ht="14.25" hidden="1" customHeight="1" x14ac:dyDescent="0.35"/>
    <row r="347" ht="14.25" hidden="1" customHeight="1" x14ac:dyDescent="0.35"/>
    <row r="348" ht="14.25" hidden="1" customHeight="1" x14ac:dyDescent="0.35"/>
    <row r="349" ht="14.25" hidden="1" customHeight="1" x14ac:dyDescent="0.35"/>
    <row r="350" ht="14.25" hidden="1" customHeight="1" x14ac:dyDescent="0.35"/>
    <row r="351" ht="14.25" hidden="1" customHeight="1" x14ac:dyDescent="0.35"/>
    <row r="352" ht="14.25" hidden="1" customHeight="1" x14ac:dyDescent="0.35"/>
    <row r="353" ht="14.25" hidden="1" customHeight="1" x14ac:dyDescent="0.35"/>
    <row r="354" ht="14.25" hidden="1" customHeight="1" x14ac:dyDescent="0.35"/>
    <row r="355" ht="14.25" hidden="1" customHeight="1" x14ac:dyDescent="0.35"/>
    <row r="356" ht="14.25" hidden="1" customHeight="1" x14ac:dyDescent="0.35"/>
    <row r="357" ht="14.25" hidden="1" customHeight="1" x14ac:dyDescent="0.35"/>
    <row r="358" ht="14.25" hidden="1" customHeight="1" x14ac:dyDescent="0.35"/>
    <row r="359" ht="14.25" hidden="1" customHeight="1" x14ac:dyDescent="0.35"/>
    <row r="360" ht="14.25" hidden="1" customHeight="1" x14ac:dyDescent="0.35"/>
    <row r="361" ht="14.25" hidden="1" customHeight="1" x14ac:dyDescent="0.35"/>
    <row r="362" ht="14.25" hidden="1" customHeight="1" x14ac:dyDescent="0.35"/>
    <row r="363" ht="14.25" hidden="1" customHeight="1" x14ac:dyDescent="0.35"/>
    <row r="364" ht="14.25" hidden="1" customHeight="1" x14ac:dyDescent="0.35"/>
    <row r="365" ht="14.25" hidden="1" customHeight="1" x14ac:dyDescent="0.35"/>
    <row r="366" ht="14.25" hidden="1" customHeight="1" x14ac:dyDescent="0.35"/>
    <row r="367" ht="14.25" hidden="1" customHeight="1" x14ac:dyDescent="0.35"/>
    <row r="368" ht="14.25" hidden="1" customHeight="1" x14ac:dyDescent="0.35"/>
    <row r="369" ht="14.25" hidden="1" customHeight="1" x14ac:dyDescent="0.35"/>
    <row r="370" ht="14.25" hidden="1" customHeight="1" x14ac:dyDescent="0.35"/>
    <row r="371" ht="14.25" hidden="1" customHeight="1" x14ac:dyDescent="0.35"/>
    <row r="372" ht="14.25" hidden="1" customHeight="1" x14ac:dyDescent="0.35"/>
    <row r="373" ht="14.25" hidden="1" customHeight="1" x14ac:dyDescent="0.35"/>
    <row r="374" ht="14.25" hidden="1" customHeight="1" x14ac:dyDescent="0.35"/>
    <row r="375" ht="14.25" hidden="1" customHeight="1" x14ac:dyDescent="0.35"/>
    <row r="376" ht="14.25" hidden="1" customHeight="1" x14ac:dyDescent="0.35"/>
    <row r="377" ht="14.25" hidden="1" customHeight="1" x14ac:dyDescent="0.35"/>
    <row r="378" ht="14.25" hidden="1" customHeight="1" x14ac:dyDescent="0.35"/>
    <row r="379" ht="14.25" hidden="1" customHeight="1" x14ac:dyDescent="0.35"/>
    <row r="380" ht="14.25" hidden="1" customHeight="1" x14ac:dyDescent="0.35"/>
    <row r="381" ht="14.25" hidden="1" customHeight="1" x14ac:dyDescent="0.35"/>
    <row r="382" ht="14.25" hidden="1" customHeight="1" x14ac:dyDescent="0.35"/>
    <row r="383" ht="14.25" hidden="1" customHeight="1" x14ac:dyDescent="0.35"/>
    <row r="384" ht="14.25" hidden="1" customHeight="1" x14ac:dyDescent="0.35"/>
    <row r="385" ht="14.25" hidden="1" customHeight="1" x14ac:dyDescent="0.35"/>
    <row r="386" ht="14.25" hidden="1" customHeight="1" x14ac:dyDescent="0.35"/>
    <row r="387" ht="14.25" hidden="1" customHeight="1" x14ac:dyDescent="0.35"/>
    <row r="388" ht="14.25" hidden="1" customHeight="1" x14ac:dyDescent="0.35"/>
    <row r="389" ht="14.25" hidden="1" customHeight="1" x14ac:dyDescent="0.35"/>
    <row r="390" ht="14.25" hidden="1" customHeight="1" x14ac:dyDescent="0.35"/>
    <row r="391" ht="14.25" hidden="1" customHeight="1" x14ac:dyDescent="0.35"/>
    <row r="392" ht="14.25" hidden="1" customHeight="1" x14ac:dyDescent="0.35"/>
    <row r="393" ht="14.25" hidden="1" customHeight="1" x14ac:dyDescent="0.35"/>
    <row r="394" ht="14.25" hidden="1" customHeight="1" x14ac:dyDescent="0.35"/>
    <row r="395" ht="14.25" hidden="1" customHeight="1" x14ac:dyDescent="0.35"/>
    <row r="396" ht="14.25" hidden="1" customHeight="1" x14ac:dyDescent="0.35"/>
    <row r="397" ht="14.25" hidden="1" customHeight="1" x14ac:dyDescent="0.35"/>
    <row r="398" ht="14.25" hidden="1" customHeight="1" x14ac:dyDescent="0.35"/>
    <row r="399" ht="14.25" hidden="1" customHeight="1" x14ac:dyDescent="0.35"/>
    <row r="400" ht="14.25" hidden="1" customHeight="1" x14ac:dyDescent="0.35"/>
    <row r="401" ht="14.25" hidden="1" customHeight="1" x14ac:dyDescent="0.35"/>
    <row r="402" ht="14.25" hidden="1" customHeight="1" x14ac:dyDescent="0.35"/>
    <row r="403" ht="14.25" hidden="1" customHeight="1" x14ac:dyDescent="0.35"/>
    <row r="404" ht="14.25" hidden="1" customHeight="1" x14ac:dyDescent="0.35"/>
    <row r="405" ht="14.25" hidden="1" customHeight="1" x14ac:dyDescent="0.35"/>
    <row r="406" ht="14.25" hidden="1" customHeight="1" x14ac:dyDescent="0.35"/>
    <row r="407" ht="14.25" hidden="1" customHeight="1" x14ac:dyDescent="0.35"/>
    <row r="408" ht="14.25" hidden="1" customHeight="1" x14ac:dyDescent="0.35"/>
    <row r="409" ht="14.25" hidden="1" customHeight="1" x14ac:dyDescent="0.35"/>
    <row r="410" ht="14.25" hidden="1" customHeight="1" x14ac:dyDescent="0.35"/>
    <row r="411" ht="14.25" hidden="1" customHeight="1" x14ac:dyDescent="0.35"/>
    <row r="412" ht="14.25" hidden="1" customHeight="1" x14ac:dyDescent="0.35"/>
    <row r="413" ht="14.25" hidden="1" customHeight="1" x14ac:dyDescent="0.35"/>
    <row r="414" ht="14.25" hidden="1" customHeight="1" x14ac:dyDescent="0.35"/>
    <row r="415" ht="14.25" hidden="1" customHeight="1" x14ac:dyDescent="0.35"/>
    <row r="416" ht="14.25" hidden="1" customHeight="1" x14ac:dyDescent="0.35"/>
    <row r="417" ht="14.25" hidden="1" customHeight="1" x14ac:dyDescent="0.35"/>
    <row r="418" ht="14.25" hidden="1" customHeight="1" x14ac:dyDescent="0.35"/>
    <row r="419" ht="14.25" hidden="1" customHeight="1" x14ac:dyDescent="0.35"/>
    <row r="420" ht="14.25" hidden="1" customHeight="1" x14ac:dyDescent="0.35"/>
    <row r="421" ht="14.25" hidden="1" customHeight="1" x14ac:dyDescent="0.35"/>
    <row r="422" ht="14.25" hidden="1" customHeight="1" x14ac:dyDescent="0.35"/>
    <row r="423" ht="14.25" hidden="1" customHeight="1" x14ac:dyDescent="0.35"/>
    <row r="424" ht="14.25" hidden="1" customHeight="1" x14ac:dyDescent="0.35"/>
    <row r="425" ht="14.25" hidden="1" customHeight="1" x14ac:dyDescent="0.35"/>
    <row r="426" ht="14.25" hidden="1" customHeight="1" x14ac:dyDescent="0.35"/>
    <row r="427" ht="14.25" hidden="1" customHeight="1" x14ac:dyDescent="0.35"/>
    <row r="428" ht="14.25" hidden="1" customHeight="1" x14ac:dyDescent="0.35"/>
    <row r="429" ht="14.25" hidden="1" customHeight="1" x14ac:dyDescent="0.35"/>
    <row r="430" ht="14.25" hidden="1" customHeight="1" x14ac:dyDescent="0.35"/>
    <row r="431" ht="14.25" hidden="1" customHeight="1" x14ac:dyDescent="0.35"/>
    <row r="432" ht="14.25" hidden="1" customHeight="1" x14ac:dyDescent="0.35"/>
  </sheetData>
  <sheetProtection algorithmName="SHA-512" hashValue="qqk7y65DMAseZG4wFlPKoq8PeQTtcWycRgvm3dMTtR3GnK/vOqTCU+etpdrpM09kjxRCuyJpAz2MCJFFHCH3/A==" saltValue="uhPUvDHnLRUhogeLEvvrdA==" spinCount="100000" sheet="1" selectLockedCells="1" selectUnlockedCells="1"/>
  <mergeCells count="7">
    <mergeCell ref="A11:D23"/>
    <mergeCell ref="F11:M23"/>
    <mergeCell ref="A6:XFD8"/>
    <mergeCell ref="A9:XFD9"/>
    <mergeCell ref="F25:N25"/>
    <mergeCell ref="P25:S25"/>
    <mergeCell ref="A25:D2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2DC1-3802-41DF-95E0-705CFBD19223}">
  <sheetPr codeName="Feuil3">
    <pageSetUpPr fitToPage="1"/>
  </sheetPr>
  <dimension ref="A1:AV234"/>
  <sheetViews>
    <sheetView topLeftCell="C1" zoomScale="45" zoomScaleNormal="45" workbookViewId="0">
      <selection activeCell="U5" sqref="U5"/>
    </sheetView>
  </sheetViews>
  <sheetFormatPr defaultColWidth="0" defaultRowHeight="13" zeroHeight="1" x14ac:dyDescent="0.35"/>
  <cols>
    <col min="1" max="1" width="3.453125" style="22" customWidth="1"/>
    <col min="2" max="2" width="51.453125" style="22" bestFit="1" customWidth="1"/>
    <col min="3" max="3" width="19.453125" style="22" customWidth="1"/>
    <col min="4" max="4" width="19.81640625" style="210" customWidth="1"/>
    <col min="5" max="5" width="28.453125" style="22" customWidth="1"/>
    <col min="6" max="6" width="18.36328125" style="23" customWidth="1"/>
    <col min="7" max="7" width="21.1796875" style="22" bestFit="1" customWidth="1"/>
    <col min="8" max="8" width="45.453125" style="22" customWidth="1"/>
    <col min="9" max="9" width="18.1796875" style="23" customWidth="1"/>
    <col min="10" max="11" width="15.453125" style="22" customWidth="1"/>
    <col min="12" max="13" width="26.453125" style="22" customWidth="1"/>
    <col min="14" max="14" width="15.453125" style="24" hidden="1" customWidth="1"/>
    <col min="15" max="16" width="45.453125" style="22" customWidth="1"/>
    <col min="17" max="17" width="22.81640625" style="22" customWidth="1"/>
    <col min="18" max="18" width="45.453125" style="22" customWidth="1"/>
    <col min="19" max="19" width="26.453125" style="22" customWidth="1"/>
    <col min="20" max="20" width="25.6328125" style="22" customWidth="1"/>
    <col min="21" max="21" width="29.453125" style="22" customWidth="1"/>
    <col min="22" max="22" width="22.453125" style="22" customWidth="1"/>
    <col min="23" max="23" width="20.81640625" style="22" customWidth="1"/>
    <col min="24" max="24" width="51.453125" style="22" bestFit="1" customWidth="1"/>
    <col min="25" max="25" width="22" style="22" customWidth="1"/>
    <col min="26" max="26" width="19.36328125" style="25" customWidth="1"/>
    <col min="27" max="27" width="25.81640625" style="23" customWidth="1"/>
    <col min="28" max="28" width="22" style="22" customWidth="1"/>
    <col min="29" max="29" width="18.81640625" style="22" customWidth="1"/>
    <col min="30" max="30" width="10.81640625" style="41" hidden="1" customWidth="1"/>
    <col min="31" max="31" width="10.81640625" style="42" hidden="1" customWidth="1"/>
    <col min="32" max="32" width="23.36328125" style="42" hidden="1" customWidth="1"/>
    <col min="33" max="35" width="10.81640625" style="42" hidden="1" customWidth="1"/>
    <col min="36" max="36" width="16" style="42" hidden="1" customWidth="1"/>
    <col min="37" max="37" width="19.453125" style="42" hidden="1" customWidth="1"/>
    <col min="38" max="40" width="10.81640625" style="142" hidden="1" customWidth="1"/>
    <col min="41" max="41" width="20.453125" style="42" hidden="1" customWidth="1"/>
    <col min="42" max="43" width="10.81640625" style="42" hidden="1" customWidth="1"/>
    <col min="44" max="46" width="0" style="42" hidden="1" customWidth="1"/>
    <col min="47" max="48" width="0" style="154" hidden="1" customWidth="1"/>
    <col min="49" max="16384" width="10.81640625" style="22" hidden="1"/>
  </cols>
  <sheetData>
    <row r="1" spans="1:42" ht="14.25" customHeight="1" x14ac:dyDescent="0.35">
      <c r="AD1" s="22"/>
      <c r="AE1" s="22"/>
      <c r="AF1" s="22"/>
      <c r="AG1" s="22"/>
      <c r="AH1" s="22"/>
      <c r="AI1" s="22"/>
      <c r="AJ1" s="154"/>
      <c r="AK1" s="22"/>
      <c r="AL1" s="28"/>
      <c r="AM1" s="28"/>
      <c r="AN1" s="28"/>
      <c r="AO1" s="22"/>
      <c r="AP1" s="154"/>
    </row>
    <row r="2" spans="1:42" ht="14.25" customHeight="1" x14ac:dyDescent="0.35">
      <c r="AD2" s="22"/>
      <c r="AE2" s="22"/>
      <c r="AF2" s="22"/>
      <c r="AG2" s="22"/>
      <c r="AH2" s="22"/>
      <c r="AI2" s="22"/>
      <c r="AJ2" s="154"/>
      <c r="AK2" s="22"/>
      <c r="AL2" s="28"/>
      <c r="AM2" s="28"/>
      <c r="AN2" s="28"/>
      <c r="AO2" s="22"/>
      <c r="AP2" s="154"/>
    </row>
    <row r="3" spans="1:42" ht="14.25" customHeight="1" x14ac:dyDescent="0.35">
      <c r="AD3" s="22"/>
      <c r="AE3" s="22"/>
      <c r="AF3" s="22"/>
      <c r="AG3" s="22"/>
      <c r="AH3" s="22"/>
      <c r="AI3" s="22"/>
      <c r="AJ3" s="154"/>
      <c r="AK3" s="22"/>
      <c r="AL3" s="28"/>
      <c r="AM3" s="28"/>
      <c r="AN3" s="28"/>
      <c r="AO3" s="22"/>
      <c r="AP3" s="154"/>
    </row>
    <row r="4" spans="1:42" ht="14.25" customHeight="1" x14ac:dyDescent="0.35">
      <c r="AD4" s="22"/>
      <c r="AE4" s="22"/>
      <c r="AF4" s="22"/>
      <c r="AG4" s="22"/>
      <c r="AH4" s="22"/>
      <c r="AI4" s="22"/>
      <c r="AJ4" s="154"/>
      <c r="AK4" s="22"/>
      <c r="AL4" s="28"/>
      <c r="AM4" s="28"/>
      <c r="AN4" s="28"/>
      <c r="AO4" s="22"/>
      <c r="AP4" s="154"/>
    </row>
    <row r="5" spans="1:42" ht="14.25" customHeight="1" x14ac:dyDescent="0.35">
      <c r="AD5" s="22"/>
      <c r="AE5" s="22"/>
      <c r="AF5" s="22"/>
      <c r="AG5" s="22"/>
      <c r="AH5" s="22"/>
      <c r="AI5" s="22"/>
      <c r="AJ5" s="154"/>
      <c r="AK5" s="22"/>
      <c r="AL5" s="28"/>
      <c r="AM5" s="28"/>
      <c r="AN5" s="28"/>
      <c r="AO5" s="22"/>
      <c r="AP5" s="154"/>
    </row>
    <row r="6" spans="1:42" ht="14.25" customHeight="1" x14ac:dyDescent="0.35">
      <c r="A6" s="288" t="s">
        <v>18</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90"/>
      <c r="AD6" s="22"/>
      <c r="AE6" s="22"/>
      <c r="AF6" s="22"/>
      <c r="AG6" s="22"/>
      <c r="AH6" s="22"/>
      <c r="AI6" s="22"/>
      <c r="AJ6" s="154"/>
      <c r="AK6" s="22"/>
      <c r="AL6" s="28"/>
      <c r="AM6" s="28"/>
      <c r="AN6" s="28"/>
      <c r="AO6" s="22"/>
      <c r="AP6" s="154"/>
    </row>
    <row r="7" spans="1:42" ht="14.25" customHeight="1" x14ac:dyDescent="0.35">
      <c r="A7" s="288"/>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90"/>
      <c r="AD7" s="22"/>
      <c r="AE7" s="22"/>
      <c r="AF7" s="22"/>
      <c r="AG7" s="22"/>
      <c r="AH7" s="22"/>
      <c r="AI7" s="22"/>
      <c r="AJ7" s="154"/>
      <c r="AK7" s="22"/>
      <c r="AL7" s="28"/>
      <c r="AM7" s="28"/>
      <c r="AN7" s="28"/>
      <c r="AO7" s="22"/>
      <c r="AP7" s="154"/>
    </row>
    <row r="8" spans="1:42" ht="14.25" customHeight="1" x14ac:dyDescent="0.35">
      <c r="A8" s="288"/>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90"/>
      <c r="AD8" s="22"/>
      <c r="AE8" s="22"/>
      <c r="AF8" s="22"/>
      <c r="AG8" s="22"/>
      <c r="AH8" s="22"/>
      <c r="AI8" s="22"/>
      <c r="AJ8" s="154"/>
      <c r="AK8" s="22"/>
      <c r="AL8" s="28"/>
      <c r="AM8" s="28"/>
      <c r="AN8" s="28"/>
      <c r="AO8" s="22"/>
      <c r="AP8" s="154"/>
    </row>
    <row r="9" spans="1:42" ht="14.25" customHeight="1" x14ac:dyDescent="0.35">
      <c r="A9" s="288"/>
      <c r="B9" s="289"/>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90"/>
      <c r="AD9" s="22"/>
      <c r="AE9" s="22"/>
      <c r="AF9" s="22"/>
      <c r="AG9" s="22"/>
      <c r="AH9" s="22"/>
      <c r="AI9" s="22"/>
      <c r="AJ9" s="154"/>
      <c r="AK9" s="22"/>
      <c r="AL9" s="28"/>
      <c r="AM9" s="28"/>
      <c r="AN9" s="28"/>
      <c r="AO9" s="22"/>
      <c r="AP9" s="154"/>
    </row>
    <row r="10" spans="1:42" ht="14.25" customHeight="1" x14ac:dyDescent="0.35">
      <c r="A10" s="291" t="s">
        <v>43</v>
      </c>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2"/>
      <c r="AE10" s="22"/>
      <c r="AF10" s="22"/>
      <c r="AG10" s="22"/>
      <c r="AH10" s="22"/>
      <c r="AI10" s="22"/>
      <c r="AJ10" s="154"/>
      <c r="AK10" s="22"/>
      <c r="AL10" s="28"/>
      <c r="AM10" s="28"/>
      <c r="AN10" s="28"/>
      <c r="AO10" s="22"/>
      <c r="AP10" s="154"/>
    </row>
    <row r="11" spans="1:42" ht="14.25" customHeight="1" x14ac:dyDescent="0.35">
      <c r="A11" s="27"/>
      <c r="C11" s="63"/>
      <c r="D11" s="211"/>
      <c r="E11" s="181"/>
      <c r="F11" s="182"/>
      <c r="G11" s="53"/>
      <c r="H11" s="53"/>
      <c r="I11" s="53"/>
      <c r="J11" s="53"/>
      <c r="K11" s="181"/>
      <c r="L11" s="181"/>
      <c r="M11" s="181"/>
      <c r="N11" s="52"/>
      <c r="O11" s="181"/>
      <c r="P11" s="181"/>
      <c r="Q11" s="181"/>
      <c r="R11" s="181"/>
      <c r="S11" s="181"/>
      <c r="T11" s="181"/>
      <c r="U11" s="181"/>
      <c r="V11" s="181"/>
      <c r="W11" s="181"/>
      <c r="X11" s="181"/>
      <c r="Y11" s="181"/>
      <c r="Z11" s="31"/>
      <c r="AA11" s="28"/>
      <c r="AB11" s="28"/>
      <c r="AC11" s="28"/>
    </row>
    <row r="12" spans="1:42" ht="14.25" customHeight="1" x14ac:dyDescent="0.35">
      <c r="A12" s="32"/>
      <c r="C12" s="63"/>
      <c r="D12" s="211"/>
      <c r="E12" s="64" t="s">
        <v>41</v>
      </c>
      <c r="F12" s="45">
        <f>+COUNTIF(D33:D232,"*")</f>
        <v>0</v>
      </c>
      <c r="G12" s="53"/>
      <c r="H12" s="53"/>
      <c r="I12" s="53"/>
      <c r="J12" s="53"/>
      <c r="K12" s="181"/>
      <c r="L12" s="66" t="s">
        <v>77</v>
      </c>
      <c r="M12" s="66" t="s">
        <v>78</v>
      </c>
      <c r="N12" s="52"/>
      <c r="O12" s="181"/>
      <c r="P12" s="181"/>
      <c r="Q12" s="181"/>
      <c r="R12" s="181"/>
      <c r="S12" s="68" t="s">
        <v>136</v>
      </c>
      <c r="T12" s="48" t="e">
        <f>+V12/W12</f>
        <v>#DIV/0!</v>
      </c>
      <c r="U12" s="73"/>
      <c r="V12" s="52">
        <f>COUNTIF(AP33:AP232,"1")</f>
        <v>0</v>
      </c>
      <c r="W12" s="52">
        <f>+COUNTIF(M33:M232,"*")</f>
        <v>0</v>
      </c>
      <c r="X12" s="181"/>
      <c r="Y12" s="181"/>
      <c r="Z12" s="31"/>
      <c r="AA12" s="28"/>
      <c r="AB12" s="28"/>
      <c r="AC12" s="28"/>
    </row>
    <row r="13" spans="1:42" ht="14.25" customHeight="1" x14ac:dyDescent="0.35">
      <c r="A13" s="32"/>
      <c r="C13" s="63"/>
      <c r="D13" s="211"/>
      <c r="E13" s="64" t="s">
        <v>298</v>
      </c>
      <c r="F13" s="54" t="e">
        <f>H13/F12</f>
        <v>#DIV/0!</v>
      </c>
      <c r="G13" s="53"/>
      <c r="H13" s="53">
        <f>+COUNTIF(AE33:AE232,"1")</f>
        <v>0</v>
      </c>
      <c r="I13" s="53"/>
      <c r="J13" s="53"/>
      <c r="K13" s="181"/>
      <c r="L13" s="33">
        <v>1</v>
      </c>
      <c r="M13" s="33">
        <v>2020</v>
      </c>
      <c r="N13" s="52"/>
      <c r="O13" s="181"/>
      <c r="P13" s="181"/>
      <c r="Q13" s="181"/>
      <c r="R13" s="181"/>
      <c r="S13" s="68" t="s">
        <v>139</v>
      </c>
      <c r="T13" s="48" t="e">
        <f>V13/W12</f>
        <v>#DIV/0!</v>
      </c>
      <c r="U13" s="73"/>
      <c r="V13" s="52">
        <f>COUNTIF(AQ33:AQ232,"1")</f>
        <v>0</v>
      </c>
      <c r="W13" s="52"/>
      <c r="X13" s="181"/>
      <c r="Y13" s="181"/>
      <c r="Z13" s="31"/>
      <c r="AA13" s="28"/>
      <c r="AB13" s="28"/>
      <c r="AC13" s="28"/>
    </row>
    <row r="14" spans="1:42" ht="14.25" customHeight="1" x14ac:dyDescent="0.35">
      <c r="A14" s="32"/>
      <c r="C14" s="63"/>
      <c r="D14" s="211"/>
      <c r="E14" s="65" t="s">
        <v>299</v>
      </c>
      <c r="F14" s="54" t="e">
        <f>H14/F12</f>
        <v>#DIV/0!</v>
      </c>
      <c r="G14" s="53"/>
      <c r="H14" s="53">
        <f>+COUNTIF(AG32:AG232,"1")</f>
        <v>0</v>
      </c>
      <c r="I14" s="53"/>
      <c r="J14" s="53"/>
      <c r="K14" s="181"/>
      <c r="L14" s="181"/>
      <c r="M14" s="186"/>
      <c r="N14" s="53"/>
      <c r="O14" s="181"/>
      <c r="P14" s="181"/>
      <c r="Q14" s="181"/>
      <c r="R14" s="181"/>
      <c r="S14" s="68" t="s">
        <v>137</v>
      </c>
      <c r="T14" s="48" t="e">
        <f>V14/W12</f>
        <v>#DIV/0!</v>
      </c>
      <c r="U14" s="73"/>
      <c r="V14" s="52">
        <f>COUNTIF(AR33:AR232,"1")</f>
        <v>0</v>
      </c>
      <c r="W14" s="52"/>
      <c r="X14" s="181"/>
      <c r="Y14" s="181"/>
      <c r="Z14" s="31"/>
      <c r="AA14" s="28"/>
      <c r="AB14" s="28"/>
      <c r="AC14" s="28"/>
    </row>
    <row r="15" spans="1:42" ht="14.25" customHeight="1" x14ac:dyDescent="0.35">
      <c r="A15" s="32"/>
      <c r="C15" s="63"/>
      <c r="D15" s="211"/>
      <c r="E15" s="114" t="s">
        <v>157</v>
      </c>
      <c r="F15" s="115" t="e">
        <f>H15/F12</f>
        <v>#DIV/0!</v>
      </c>
      <c r="G15" s="53"/>
      <c r="H15" s="53">
        <f>+COUNTIF(AK33:AK232,"1")</f>
        <v>0</v>
      </c>
      <c r="I15" s="53"/>
      <c r="J15" s="53"/>
      <c r="K15" s="181"/>
      <c r="L15" s="67" t="s">
        <v>41</v>
      </c>
      <c r="M15" s="46">
        <f>+COUNTIFS(AH33:AH232,L13,AI33:AI232,M13)</f>
        <v>0</v>
      </c>
      <c r="N15" s="53"/>
      <c r="O15" s="181"/>
      <c r="P15" s="181"/>
      <c r="Q15" s="181"/>
      <c r="R15" s="181"/>
      <c r="S15" s="68" t="s">
        <v>140</v>
      </c>
      <c r="T15" s="48" t="e">
        <f>V15/W12</f>
        <v>#DIV/0!</v>
      </c>
      <c r="U15" s="73"/>
      <c r="V15" s="52">
        <f>COUNTIF(AS33:AS232,"1")</f>
        <v>0</v>
      </c>
      <c r="W15" s="52"/>
      <c r="X15" s="181"/>
      <c r="Y15" s="181"/>
      <c r="Z15" s="31"/>
      <c r="AA15" s="28"/>
      <c r="AB15" s="28"/>
      <c r="AC15" s="28"/>
    </row>
    <row r="16" spans="1:42" ht="14.25" customHeight="1" x14ac:dyDescent="0.35">
      <c r="A16" s="32"/>
      <c r="C16" s="63"/>
      <c r="D16" s="211"/>
      <c r="E16" s="63"/>
      <c r="F16" s="183"/>
      <c r="G16" s="53"/>
      <c r="H16" s="53"/>
      <c r="I16" s="53"/>
      <c r="J16" s="53"/>
      <c r="K16" s="181"/>
      <c r="L16" s="67" t="s">
        <v>79</v>
      </c>
      <c r="M16" s="46">
        <f>+COUNTIFS(AH33:AH232,L13,AI33:AI232,M13,M33:M232,"*")</f>
        <v>0</v>
      </c>
      <c r="N16" s="53"/>
      <c r="O16" s="181"/>
      <c r="P16" s="181"/>
      <c r="Q16" s="181"/>
      <c r="R16" s="181"/>
      <c r="S16" s="68" t="s">
        <v>138</v>
      </c>
      <c r="T16" s="48" t="e">
        <f>V16/W12</f>
        <v>#DIV/0!</v>
      </c>
      <c r="U16" s="73"/>
      <c r="V16" s="52">
        <f>COUNTIF(AT33:AT232,"1")</f>
        <v>0</v>
      </c>
      <c r="W16" s="52"/>
      <c r="X16" s="181"/>
      <c r="Y16" s="181"/>
      <c r="Z16" s="31"/>
      <c r="AA16" s="28"/>
      <c r="AB16" s="28"/>
      <c r="AC16" s="28"/>
    </row>
    <row r="17" spans="1:48" ht="14.25" customHeight="1" x14ac:dyDescent="0.35">
      <c r="A17" s="32"/>
      <c r="C17" s="63"/>
      <c r="D17" s="211"/>
      <c r="E17" s="63"/>
      <c r="F17" s="184"/>
      <c r="G17" s="61"/>
      <c r="H17" s="53"/>
      <c r="I17" s="53"/>
      <c r="J17" s="53"/>
      <c r="K17" s="181"/>
      <c r="L17" s="67" t="s">
        <v>40</v>
      </c>
      <c r="M17" s="46">
        <f>+COUNTIFS(AH33:AH232,L13,AI33:AI232,M13,X33:X232,"*Panne réparée*")</f>
        <v>0</v>
      </c>
      <c r="N17" s="53"/>
      <c r="O17" s="181"/>
      <c r="P17" s="181"/>
      <c r="Q17" s="181"/>
      <c r="R17" s="181"/>
      <c r="S17" s="181"/>
      <c r="T17" s="181"/>
      <c r="U17" s="181"/>
      <c r="V17" s="187"/>
      <c r="W17" s="181"/>
      <c r="X17" s="181"/>
      <c r="Y17" s="181"/>
      <c r="Z17" s="31"/>
      <c r="AA17" s="28"/>
      <c r="AB17" s="28"/>
      <c r="AC17" s="28"/>
    </row>
    <row r="18" spans="1:48" ht="14.25" customHeight="1" x14ac:dyDescent="0.35">
      <c r="A18" s="32"/>
      <c r="C18" s="63"/>
      <c r="D18" s="211"/>
      <c r="E18" s="63"/>
      <c r="F18" s="184"/>
      <c r="G18" s="61"/>
      <c r="H18" s="53"/>
      <c r="I18" s="53"/>
      <c r="J18" s="53"/>
      <c r="K18" s="181"/>
      <c r="L18" s="181"/>
      <c r="M18" s="181"/>
      <c r="N18" s="53"/>
      <c r="O18" s="181"/>
      <c r="P18" s="181"/>
      <c r="Q18" s="181"/>
      <c r="R18" s="181"/>
      <c r="S18" s="181"/>
      <c r="T18" s="181"/>
      <c r="U18" s="181"/>
      <c r="V18" s="181"/>
      <c r="W18" s="181"/>
      <c r="X18" s="181"/>
      <c r="Y18" s="181"/>
      <c r="Z18" s="31"/>
      <c r="AA18" s="28"/>
      <c r="AB18" s="28"/>
      <c r="AC18" s="28"/>
    </row>
    <row r="19" spans="1:48" ht="14.25" customHeight="1" x14ac:dyDescent="0.35">
      <c r="A19" s="32"/>
      <c r="C19" s="63"/>
      <c r="D19" s="211"/>
      <c r="E19" s="63"/>
      <c r="F19" s="184"/>
      <c r="G19" s="61"/>
      <c r="H19" s="53"/>
      <c r="I19" s="53"/>
      <c r="J19" s="53"/>
      <c r="K19" s="181"/>
      <c r="L19" s="181"/>
      <c r="M19" s="181"/>
      <c r="N19" s="53"/>
      <c r="O19" s="181"/>
      <c r="P19" s="181"/>
      <c r="Q19" s="181"/>
      <c r="R19" s="181"/>
      <c r="S19" s="181"/>
      <c r="T19" s="181"/>
      <c r="U19" s="181"/>
      <c r="V19" s="181"/>
      <c r="W19" s="181"/>
      <c r="X19" s="181"/>
      <c r="Y19" s="181"/>
      <c r="Z19" s="31"/>
      <c r="AA19" s="28"/>
      <c r="AB19" s="28"/>
      <c r="AC19" s="28"/>
    </row>
    <row r="20" spans="1:48" ht="14.25" customHeight="1" x14ac:dyDescent="0.35">
      <c r="A20" s="32"/>
      <c r="C20" s="63"/>
      <c r="D20" s="211"/>
      <c r="E20" s="63"/>
      <c r="F20" s="184"/>
      <c r="G20" s="61"/>
      <c r="H20" s="53"/>
      <c r="I20" s="53"/>
      <c r="J20" s="53"/>
      <c r="K20" s="181"/>
      <c r="L20" s="181"/>
      <c r="M20" s="181"/>
      <c r="N20" s="53"/>
      <c r="O20" s="181"/>
      <c r="P20" s="181"/>
      <c r="Q20" s="181"/>
      <c r="R20" s="181"/>
      <c r="S20" s="181"/>
      <c r="T20" s="181"/>
      <c r="U20" s="181"/>
      <c r="V20" s="181"/>
      <c r="W20" s="181"/>
      <c r="X20" s="181"/>
      <c r="Y20" s="181"/>
      <c r="Z20" s="31"/>
      <c r="AA20" s="28"/>
      <c r="AB20" s="28"/>
      <c r="AC20" s="28"/>
    </row>
    <row r="21" spans="1:48" ht="14.25" customHeight="1" x14ac:dyDescent="0.35">
      <c r="A21" s="32"/>
      <c r="C21" s="63"/>
      <c r="D21" s="211"/>
      <c r="E21" s="63"/>
      <c r="F21" s="184"/>
      <c r="G21" s="61"/>
      <c r="H21" s="53"/>
      <c r="I21" s="53"/>
      <c r="J21" s="53"/>
      <c r="K21" s="181"/>
      <c r="L21" s="181"/>
      <c r="M21" s="181"/>
      <c r="N21" s="53"/>
      <c r="O21" s="181"/>
      <c r="P21" s="181"/>
      <c r="Q21" s="181"/>
      <c r="R21" s="181"/>
      <c r="S21" s="181"/>
      <c r="T21" s="181"/>
      <c r="U21" s="181"/>
      <c r="V21" s="181"/>
      <c r="W21" s="181"/>
      <c r="X21" s="181"/>
      <c r="Y21" s="181"/>
      <c r="Z21" s="31"/>
      <c r="AA21" s="28"/>
      <c r="AB21" s="28"/>
      <c r="AC21" s="28"/>
    </row>
    <row r="22" spans="1:48" ht="14.25" customHeight="1" thickBot="1" x14ac:dyDescent="0.4">
      <c r="A22" s="32"/>
      <c r="C22" s="63"/>
      <c r="D22" s="211"/>
      <c r="E22" s="63"/>
      <c r="F22" s="184"/>
      <c r="G22" s="61"/>
      <c r="H22" s="61"/>
      <c r="I22" s="185"/>
      <c r="J22" s="61"/>
      <c r="K22" s="181"/>
      <c r="L22" s="188"/>
      <c r="M22" s="181"/>
      <c r="N22" s="189"/>
      <c r="O22" s="188"/>
      <c r="P22" s="188"/>
      <c r="Q22" s="188"/>
      <c r="R22" s="188"/>
      <c r="S22" s="188"/>
      <c r="T22" s="188"/>
      <c r="U22" s="188"/>
      <c r="V22" s="188"/>
      <c r="W22" s="188"/>
      <c r="X22" s="188"/>
      <c r="Y22" s="188"/>
      <c r="Z22" s="34"/>
      <c r="AA22" s="29"/>
      <c r="AB22" s="32"/>
      <c r="AC22" s="32"/>
    </row>
    <row r="23" spans="1:48" ht="14.25" customHeight="1" thickTop="1" x14ac:dyDescent="0.35">
      <c r="A23" s="32"/>
      <c r="C23" s="301" t="s">
        <v>727</v>
      </c>
      <c r="D23" s="302"/>
      <c r="E23" s="63"/>
      <c r="F23" s="184"/>
      <c r="G23" s="61"/>
      <c r="H23" s="61"/>
      <c r="I23" s="185"/>
      <c r="J23" s="61"/>
      <c r="K23" s="51"/>
      <c r="L23" s="188"/>
      <c r="M23" s="284" t="s">
        <v>301</v>
      </c>
      <c r="N23" s="189"/>
      <c r="O23" s="188"/>
      <c r="P23" s="188"/>
      <c r="Q23" s="188"/>
      <c r="R23" s="188"/>
      <c r="S23" s="188"/>
      <c r="T23" s="188"/>
      <c r="U23" s="188"/>
      <c r="V23" s="188"/>
      <c r="W23" s="188"/>
      <c r="X23" s="188"/>
      <c r="Y23" s="188"/>
      <c r="Z23" s="34"/>
      <c r="AA23" s="29"/>
      <c r="AB23" s="32"/>
      <c r="AC23" s="32"/>
    </row>
    <row r="24" spans="1:48" ht="14.25" customHeight="1" x14ac:dyDescent="0.35">
      <c r="A24" s="32"/>
      <c r="C24" s="303"/>
      <c r="D24" s="304"/>
      <c r="E24" s="63"/>
      <c r="F24" s="184"/>
      <c r="G24" s="61"/>
      <c r="H24" s="61"/>
      <c r="I24" s="185"/>
      <c r="J24" s="61"/>
      <c r="K24" s="51"/>
      <c r="L24" s="188"/>
      <c r="M24" s="285"/>
      <c r="N24" s="189"/>
      <c r="O24" s="188"/>
      <c r="P24" s="188"/>
      <c r="Q24" s="188"/>
      <c r="R24" s="188"/>
      <c r="S24" s="188"/>
      <c r="T24" s="188"/>
      <c r="U24" s="188"/>
      <c r="V24" s="188"/>
      <c r="W24" s="188"/>
      <c r="X24" s="188"/>
      <c r="Y24" s="188"/>
      <c r="Z24" s="34"/>
      <c r="AA24" s="29"/>
      <c r="AB24" s="32"/>
      <c r="AC24" s="32"/>
    </row>
    <row r="25" spans="1:48" ht="14.25" customHeight="1" x14ac:dyDescent="0.35">
      <c r="A25" s="32"/>
      <c r="C25" s="303"/>
      <c r="D25" s="304"/>
      <c r="E25" s="63"/>
      <c r="F25" s="184"/>
      <c r="G25" s="61"/>
      <c r="H25" s="61"/>
      <c r="I25" s="185"/>
      <c r="J25" s="62"/>
      <c r="K25" s="143"/>
      <c r="L25" s="188"/>
      <c r="M25" s="285"/>
      <c r="N25" s="189"/>
      <c r="O25" s="188"/>
      <c r="P25" s="188"/>
      <c r="Q25" s="188"/>
      <c r="R25" s="188"/>
      <c r="S25" s="188"/>
      <c r="T25" s="188"/>
      <c r="U25" s="188"/>
      <c r="V25" s="188"/>
      <c r="W25" s="188"/>
      <c r="X25" s="189"/>
      <c r="Y25" s="189"/>
      <c r="Z25" s="35"/>
      <c r="AA25" s="29"/>
      <c r="AB25" s="32"/>
      <c r="AC25" s="32"/>
    </row>
    <row r="26" spans="1:48" ht="14.25" customHeight="1" x14ac:dyDescent="0.35">
      <c r="A26" s="32"/>
      <c r="C26" s="303"/>
      <c r="D26" s="304"/>
      <c r="E26" s="63"/>
      <c r="F26" s="184"/>
      <c r="G26" s="61"/>
      <c r="H26" s="61"/>
      <c r="I26" s="185"/>
      <c r="J26" s="62"/>
      <c r="K26" s="143"/>
      <c r="L26" s="188"/>
      <c r="M26" s="285"/>
      <c r="N26" s="189"/>
      <c r="O26" s="188"/>
      <c r="P26" s="188"/>
      <c r="Q26" s="188"/>
      <c r="R26" s="188"/>
      <c r="S26" s="188"/>
      <c r="T26" s="188"/>
      <c r="U26" s="188"/>
      <c r="V26" s="188"/>
      <c r="W26" s="188"/>
      <c r="X26" s="189"/>
      <c r="Y26" s="189"/>
      <c r="Z26" s="35"/>
      <c r="AA26" s="29"/>
      <c r="AB26" s="32"/>
      <c r="AC26" s="32"/>
    </row>
    <row r="27" spans="1:48" ht="14.25" customHeight="1" thickBot="1" x14ac:dyDescent="0.4">
      <c r="A27" s="32"/>
      <c r="C27" s="305"/>
      <c r="D27" s="306"/>
      <c r="E27" s="63"/>
      <c r="F27" s="184"/>
      <c r="G27" s="61"/>
      <c r="H27" s="61"/>
      <c r="I27" s="185"/>
      <c r="J27" s="62"/>
      <c r="K27" s="143"/>
      <c r="L27" s="188"/>
      <c r="M27" s="286"/>
      <c r="N27" s="189"/>
      <c r="O27" s="188"/>
      <c r="P27" s="188"/>
      <c r="Q27" s="188"/>
      <c r="R27" s="188"/>
      <c r="S27" s="188"/>
      <c r="T27" s="188"/>
      <c r="U27" s="188"/>
      <c r="V27" s="188"/>
      <c r="W27" s="188"/>
      <c r="X27" s="189"/>
      <c r="Y27" s="189"/>
      <c r="Z27" s="35"/>
      <c r="AA27" s="29"/>
      <c r="AB27" s="32"/>
      <c r="AC27" s="32"/>
    </row>
    <row r="28" spans="1:48" ht="14.25" customHeight="1" thickTop="1" x14ac:dyDescent="0.35">
      <c r="A28" s="32"/>
      <c r="C28" s="63"/>
      <c r="D28" s="211"/>
      <c r="E28" s="63"/>
      <c r="F28" s="184"/>
      <c r="G28" s="61"/>
      <c r="H28" s="61"/>
      <c r="I28" s="185"/>
      <c r="J28" s="61"/>
      <c r="K28" s="143"/>
      <c r="L28" s="188"/>
      <c r="M28" s="63"/>
      <c r="N28" s="189"/>
      <c r="O28" s="188"/>
      <c r="P28" s="188"/>
      <c r="Q28" s="188"/>
      <c r="R28" s="188"/>
      <c r="S28" s="188"/>
      <c r="T28" s="188"/>
      <c r="U28" s="188"/>
      <c r="V28" s="188"/>
      <c r="W28" s="188"/>
      <c r="X28" s="189"/>
      <c r="Y28" s="189"/>
      <c r="Z28" s="35"/>
      <c r="AA28" s="29"/>
      <c r="AB28" s="32"/>
      <c r="AC28" s="32"/>
    </row>
    <row r="29" spans="1:48" ht="14.25" customHeight="1" x14ac:dyDescent="0.35">
      <c r="A29" s="32"/>
      <c r="C29" s="63"/>
      <c r="D29" s="211"/>
      <c r="E29" s="63"/>
      <c r="F29" s="184"/>
      <c r="G29" s="61"/>
      <c r="H29" s="61"/>
      <c r="I29" s="185"/>
      <c r="J29" s="61"/>
      <c r="K29" s="63"/>
      <c r="L29" s="190"/>
      <c r="M29" s="63"/>
      <c r="N29" s="191"/>
      <c r="O29" s="190"/>
      <c r="P29" s="188"/>
      <c r="Q29" s="188"/>
      <c r="R29" s="188"/>
      <c r="S29" s="188"/>
      <c r="T29" s="188"/>
      <c r="U29" s="188"/>
      <c r="V29" s="188"/>
      <c r="W29" s="188"/>
      <c r="X29" s="189"/>
      <c r="Y29" s="189"/>
      <c r="Z29" s="35"/>
      <c r="AA29" s="29"/>
      <c r="AB29" s="32"/>
      <c r="AC29" s="32"/>
    </row>
    <row r="30" spans="1:48" s="36" customFormat="1" ht="15" customHeight="1" x14ac:dyDescent="0.35">
      <c r="A30" s="287" t="s">
        <v>3</v>
      </c>
      <c r="B30" s="287" t="s">
        <v>144</v>
      </c>
      <c r="C30" s="287" t="s">
        <v>295</v>
      </c>
      <c r="D30" s="296" t="s">
        <v>296</v>
      </c>
      <c r="E30" s="287" t="s">
        <v>13</v>
      </c>
      <c r="F30" s="292" t="s">
        <v>147</v>
      </c>
      <c r="G30" s="292" t="s">
        <v>146</v>
      </c>
      <c r="H30" s="272" t="s">
        <v>280</v>
      </c>
      <c r="I30" s="293" t="s">
        <v>14</v>
      </c>
      <c r="J30" s="272" t="s">
        <v>15</v>
      </c>
      <c r="K30" s="272" t="s">
        <v>22</v>
      </c>
      <c r="L30" s="272" t="s">
        <v>263</v>
      </c>
      <c r="M30" s="275" t="s">
        <v>300</v>
      </c>
      <c r="N30" s="278" t="s">
        <v>294</v>
      </c>
      <c r="O30" s="272" t="s">
        <v>285</v>
      </c>
      <c r="P30" s="272" t="s">
        <v>286</v>
      </c>
      <c r="Q30" s="272" t="s">
        <v>167</v>
      </c>
      <c r="R30" s="272" t="s">
        <v>174</v>
      </c>
      <c r="S30" s="272" t="s">
        <v>173</v>
      </c>
      <c r="T30" s="281" t="s">
        <v>168</v>
      </c>
      <c r="U30" s="272" t="s">
        <v>169</v>
      </c>
      <c r="V30" s="281" t="s">
        <v>175</v>
      </c>
      <c r="W30" s="281" t="s">
        <v>170</v>
      </c>
      <c r="X30" s="287" t="s">
        <v>34</v>
      </c>
      <c r="Y30" s="272" t="s">
        <v>739</v>
      </c>
      <c r="Z30" s="297" t="s">
        <v>176</v>
      </c>
      <c r="AA30" s="297" t="s">
        <v>287</v>
      </c>
      <c r="AB30" s="281" t="s">
        <v>177</v>
      </c>
      <c r="AC30" s="287" t="s">
        <v>178</v>
      </c>
      <c r="AD30" s="43"/>
      <c r="AE30" s="44"/>
      <c r="AF30" s="44"/>
      <c r="AG30" s="44"/>
      <c r="AH30" s="44"/>
      <c r="AI30" s="44"/>
      <c r="AJ30" s="307" t="s">
        <v>309</v>
      </c>
      <c r="AK30" s="44"/>
      <c r="AL30" s="311"/>
      <c r="AM30" s="311"/>
      <c r="AN30" s="311"/>
      <c r="AO30" s="141"/>
      <c r="AP30" s="309" t="s">
        <v>290</v>
      </c>
      <c r="AQ30" s="309" t="s">
        <v>288</v>
      </c>
      <c r="AR30" s="309" t="s">
        <v>291</v>
      </c>
      <c r="AS30" s="309" t="s">
        <v>292</v>
      </c>
      <c r="AT30" s="309" t="s">
        <v>293</v>
      </c>
      <c r="AU30" s="300"/>
      <c r="AV30" s="155"/>
    </row>
    <row r="31" spans="1:48" s="36" customFormat="1" ht="15" customHeight="1" x14ac:dyDescent="0.35">
      <c r="A31" s="287"/>
      <c r="B31" s="287"/>
      <c r="C31" s="287"/>
      <c r="D31" s="296"/>
      <c r="E31" s="287"/>
      <c r="F31" s="292"/>
      <c r="G31" s="292"/>
      <c r="H31" s="273"/>
      <c r="I31" s="294"/>
      <c r="J31" s="273"/>
      <c r="K31" s="273"/>
      <c r="L31" s="273"/>
      <c r="M31" s="276"/>
      <c r="N31" s="279"/>
      <c r="O31" s="273"/>
      <c r="P31" s="273"/>
      <c r="Q31" s="273"/>
      <c r="R31" s="273"/>
      <c r="S31" s="273"/>
      <c r="T31" s="282"/>
      <c r="U31" s="273"/>
      <c r="V31" s="282"/>
      <c r="W31" s="282"/>
      <c r="X31" s="287"/>
      <c r="Y31" s="273"/>
      <c r="Z31" s="298"/>
      <c r="AA31" s="298"/>
      <c r="AB31" s="282"/>
      <c r="AC31" s="287"/>
      <c r="AD31" s="43"/>
      <c r="AE31" s="44"/>
      <c r="AF31" s="44"/>
      <c r="AG31" s="44"/>
      <c r="AH31" s="44"/>
      <c r="AI31" s="44"/>
      <c r="AJ31" s="307"/>
      <c r="AK31" s="44"/>
      <c r="AL31" s="311"/>
      <c r="AM31" s="311"/>
      <c r="AN31" s="311"/>
      <c r="AO31" s="142"/>
      <c r="AP31" s="309"/>
      <c r="AQ31" s="309"/>
      <c r="AR31" s="309"/>
      <c r="AS31" s="309"/>
      <c r="AT31" s="309"/>
      <c r="AU31" s="300"/>
      <c r="AV31" s="155"/>
    </row>
    <row r="32" spans="1:48" s="36" customFormat="1" ht="19.5" customHeight="1" x14ac:dyDescent="0.35">
      <c r="A32" s="287"/>
      <c r="B32" s="287"/>
      <c r="C32" s="287"/>
      <c r="D32" s="296"/>
      <c r="E32" s="287"/>
      <c r="F32" s="292"/>
      <c r="G32" s="292"/>
      <c r="H32" s="274"/>
      <c r="I32" s="295"/>
      <c r="J32" s="274"/>
      <c r="K32" s="274"/>
      <c r="L32" s="274"/>
      <c r="M32" s="277"/>
      <c r="N32" s="280"/>
      <c r="O32" s="274"/>
      <c r="P32" s="274"/>
      <c r="Q32" s="274"/>
      <c r="R32" s="274"/>
      <c r="S32" s="274"/>
      <c r="T32" s="283"/>
      <c r="U32" s="274"/>
      <c r="V32" s="283"/>
      <c r="W32" s="283"/>
      <c r="X32" s="287"/>
      <c r="Y32" s="274"/>
      <c r="Z32" s="299"/>
      <c r="AA32" s="299"/>
      <c r="AB32" s="283"/>
      <c r="AC32" s="287"/>
      <c r="AD32" s="43"/>
      <c r="AE32" s="70" t="s">
        <v>74</v>
      </c>
      <c r="AF32" s="156" t="s">
        <v>149</v>
      </c>
      <c r="AG32" s="70" t="s">
        <v>75</v>
      </c>
      <c r="AH32" s="70" t="s">
        <v>80</v>
      </c>
      <c r="AI32" s="70" t="s">
        <v>81</v>
      </c>
      <c r="AJ32" s="308"/>
      <c r="AK32" s="156" t="s">
        <v>158</v>
      </c>
      <c r="AL32" s="311"/>
      <c r="AM32" s="311"/>
      <c r="AN32" s="311"/>
      <c r="AO32" s="71" t="s">
        <v>148</v>
      </c>
      <c r="AP32" s="310"/>
      <c r="AQ32" s="310" t="s">
        <v>289</v>
      </c>
      <c r="AR32" s="310" t="s">
        <v>289</v>
      </c>
      <c r="AS32" s="310" t="s">
        <v>289</v>
      </c>
      <c r="AT32" s="310" t="s">
        <v>289</v>
      </c>
      <c r="AU32" s="300" t="s">
        <v>289</v>
      </c>
      <c r="AV32" s="155"/>
    </row>
    <row r="33" spans="1:46" ht="15" customHeight="1" x14ac:dyDescent="0.35">
      <c r="A33" s="37">
        <v>1</v>
      </c>
      <c r="B33" s="38"/>
      <c r="C33" s="163"/>
      <c r="D33" s="212"/>
      <c r="E33" s="38"/>
      <c r="F33" s="39"/>
      <c r="G33" s="38"/>
      <c r="H33" s="38"/>
      <c r="I33" s="39"/>
      <c r="J33" s="38"/>
      <c r="K33" s="38"/>
      <c r="L33" s="38"/>
      <c r="M33" s="213"/>
      <c r="N33" s="47" t="str">
        <f>_xlfn.IFS(AND(OR(C33&lt;&gt;"",D33&lt;&gt;""),M33&lt;&gt;""),"VRAI",AND(OR(C33="",D33=""),M33&lt;&gt;""),"FAUX",AND(C33&lt;&gt;"",D33&lt;&gt;"",M33=""),"VIDE",M33="", "VIDE")</f>
        <v>VIDE</v>
      </c>
      <c r="O33" s="38"/>
      <c r="P33" s="38"/>
      <c r="Q33" s="38"/>
      <c r="R33" s="38"/>
      <c r="S33" s="38"/>
      <c r="T33" s="38"/>
      <c r="U33" s="38"/>
      <c r="V33" s="38"/>
      <c r="W33" s="38"/>
      <c r="X33" s="38"/>
      <c r="Y33" s="38"/>
      <c r="Z33" s="40"/>
      <c r="AA33" s="39"/>
      <c r="AB33" s="38"/>
      <c r="AC33" s="38"/>
      <c r="AE33" s="50">
        <f>IF(AND(N33="VRAI",X33="panne réparée"),1,0)</f>
        <v>0</v>
      </c>
      <c r="AF33" s="50">
        <f>+COUNTIF(X33,"*Réparation reportée*")</f>
        <v>0</v>
      </c>
      <c r="AG33" s="50">
        <f>IF(AND(N33="VRAI",AF33=1),1,0)</f>
        <v>0</v>
      </c>
      <c r="AH33" s="50">
        <f>IF(AJ33=1,MONTH(F33),0)</f>
        <v>0</v>
      </c>
      <c r="AI33" s="50">
        <f>IF(AJ33=1,YEAR(F33),0)</f>
        <v>0</v>
      </c>
      <c r="AJ33" s="143">
        <f>IF(D33&lt;&gt;"",1,0)</f>
        <v>0</v>
      </c>
      <c r="AK33" s="50">
        <f>+COUNTIF(X33,"*Panne non réparée*")</f>
        <v>0</v>
      </c>
      <c r="AL33" s="164"/>
      <c r="AM33" s="164"/>
      <c r="AN33" s="164"/>
      <c r="AO33" s="49">
        <f>+IF(N33="VRAI",1,0)</f>
        <v>0</v>
      </c>
      <c r="AP33" s="42">
        <f>IF(AND(AO33=1,Y33="Moins de 30 min"),1,0)</f>
        <v>0</v>
      </c>
      <c r="AQ33" s="42">
        <f>IF(AND(AO33=1,Y33="30 min"),1,0)</f>
        <v>0</v>
      </c>
      <c r="AR33" s="42">
        <f>IF(AND(AO33=1,Y33="30 min - 1 heure"),1,0)</f>
        <v>0</v>
      </c>
      <c r="AS33" s="42">
        <f>IF(AND(AO33=1,Y33="1 heure - 2 heures"),1,0)</f>
        <v>0</v>
      </c>
      <c r="AT33" s="42">
        <f>IF(AND(AO33=1,Y33="Plus que 2 heures"),1,0)</f>
        <v>0</v>
      </c>
    </row>
    <row r="34" spans="1:46" ht="15" customHeight="1" x14ac:dyDescent="0.35">
      <c r="A34" s="37">
        <v>2</v>
      </c>
      <c r="B34" s="38"/>
      <c r="C34" s="163"/>
      <c r="D34" s="212"/>
      <c r="E34" s="38"/>
      <c r="F34" s="39"/>
      <c r="G34" s="38"/>
      <c r="H34" s="38"/>
      <c r="I34" s="39"/>
      <c r="J34" s="38"/>
      <c r="K34" s="38"/>
      <c r="L34" s="38"/>
      <c r="M34" s="213"/>
      <c r="N34" s="47" t="str">
        <f t="shared" ref="N34:N97" si="0">_xlfn.IFS(AND(OR(C34&lt;&gt;"",D34&lt;&gt;""),M34&lt;&gt;""),"VRAI",AND(OR(C34="",D34=""),M34&lt;&gt;""),"FAUX",AND(C34&lt;&gt;"",D34&lt;&gt;"",M34=""),"VIDE",M34="", "VIDE")</f>
        <v>VIDE</v>
      </c>
      <c r="O34" s="38"/>
      <c r="P34" s="38"/>
      <c r="Q34" s="38"/>
      <c r="R34" s="38"/>
      <c r="S34" s="38"/>
      <c r="T34" s="38"/>
      <c r="U34" s="38"/>
      <c r="V34" s="38"/>
      <c r="W34" s="38"/>
      <c r="X34" s="38"/>
      <c r="Y34" s="38"/>
      <c r="Z34" s="40"/>
      <c r="AA34" s="39"/>
      <c r="AB34" s="38"/>
      <c r="AC34" s="38"/>
      <c r="AE34" s="50">
        <f t="shared" ref="AE34:AE97" si="1">IF(AND(N34=1,X34="panne réparée"),1,0)</f>
        <v>0</v>
      </c>
      <c r="AF34" s="50">
        <f t="shared" ref="AF34:AF96" si="2">+COUNTIF(X34,"*Réparation reportée*")</f>
        <v>0</v>
      </c>
      <c r="AG34" s="50">
        <f t="shared" ref="AG34:AG64" si="3">IF(AND(N34=1,AF34=1),1,0)</f>
        <v>0</v>
      </c>
      <c r="AH34" s="50">
        <f t="shared" ref="AH34:AH97" si="4">IF(AJ34=1,MONTH(F34),0)</f>
        <v>0</v>
      </c>
      <c r="AI34" s="50">
        <f t="shared" ref="AI34:AI97" si="5">IF(AJ34=1,YEAR(F34),0)</f>
        <v>0</v>
      </c>
      <c r="AJ34" s="143">
        <f t="shared" ref="AJ34:AJ97" si="6">IF(D34&lt;&gt;"",1,0)</f>
        <v>0</v>
      </c>
      <c r="AK34" s="50">
        <f t="shared" ref="AK34:AK97" si="7">+COUNTIF(X34,"*Panne non réparée*")</f>
        <v>0</v>
      </c>
      <c r="AL34" s="164"/>
      <c r="AM34" s="164"/>
      <c r="AN34" s="164"/>
      <c r="AO34" s="49">
        <f t="shared" ref="AO34:AO97" si="8">+IF(N34="VRAI",1,0)</f>
        <v>0</v>
      </c>
      <c r="AP34" s="42">
        <f t="shared" ref="AP34:AP97" si="9">IF(AND(AO34=1,Y34="Moins de 30 min"),1,0)</f>
        <v>0</v>
      </c>
      <c r="AQ34" s="42">
        <f t="shared" ref="AQ34:AQ97" si="10">IF(AND(AO34=1,Y34="30 min"),1,0)</f>
        <v>0</v>
      </c>
      <c r="AR34" s="42">
        <f t="shared" ref="AR34:AR97" si="11">IF(AND(AO34=1,Y34="30 min - 1 heure"),1,0)</f>
        <v>0</v>
      </c>
      <c r="AS34" s="42">
        <f t="shared" ref="AS34:AS97" si="12">IF(AND(AO34=1,Y34="1 heure - 2 heures"),1,0)</f>
        <v>0</v>
      </c>
      <c r="AT34" s="42">
        <f t="shared" ref="AT34:AT97" si="13">IF(AND(AO34=1,Y34="Plus que 2 heures"),1,0)</f>
        <v>0</v>
      </c>
    </row>
    <row r="35" spans="1:46" ht="15" customHeight="1" x14ac:dyDescent="0.35">
      <c r="A35" s="37">
        <v>3</v>
      </c>
      <c r="B35" s="38"/>
      <c r="C35" s="163"/>
      <c r="D35" s="212"/>
      <c r="E35" s="38"/>
      <c r="F35" s="39"/>
      <c r="G35" s="38"/>
      <c r="H35" s="38"/>
      <c r="I35" s="39"/>
      <c r="J35" s="38"/>
      <c r="K35" s="38"/>
      <c r="L35" s="38"/>
      <c r="M35" s="213"/>
      <c r="N35" s="47" t="str">
        <f t="shared" si="0"/>
        <v>VIDE</v>
      </c>
      <c r="O35" s="38"/>
      <c r="P35" s="38"/>
      <c r="Q35" s="38"/>
      <c r="R35" s="38"/>
      <c r="S35" s="38"/>
      <c r="T35" s="38"/>
      <c r="U35" s="38"/>
      <c r="V35" s="38"/>
      <c r="W35" s="38"/>
      <c r="X35" s="38"/>
      <c r="Y35" s="38"/>
      <c r="Z35" s="40"/>
      <c r="AA35" s="39"/>
      <c r="AB35" s="38"/>
      <c r="AC35" s="38"/>
      <c r="AE35" s="50">
        <f t="shared" si="1"/>
        <v>0</v>
      </c>
      <c r="AF35" s="50">
        <f t="shared" si="2"/>
        <v>0</v>
      </c>
      <c r="AG35" s="50">
        <f t="shared" si="3"/>
        <v>0</v>
      </c>
      <c r="AH35" s="50">
        <f t="shared" si="4"/>
        <v>0</v>
      </c>
      <c r="AI35" s="50">
        <f t="shared" si="5"/>
        <v>0</v>
      </c>
      <c r="AJ35" s="143">
        <f t="shared" si="6"/>
        <v>0</v>
      </c>
      <c r="AK35" s="50">
        <f t="shared" si="7"/>
        <v>0</v>
      </c>
      <c r="AL35" s="164"/>
      <c r="AM35" s="164"/>
      <c r="AN35" s="164"/>
      <c r="AO35" s="49">
        <f t="shared" si="8"/>
        <v>0</v>
      </c>
      <c r="AP35" s="42">
        <f t="shared" si="9"/>
        <v>0</v>
      </c>
      <c r="AQ35" s="42">
        <f t="shared" si="10"/>
        <v>0</v>
      </c>
      <c r="AR35" s="42">
        <f t="shared" si="11"/>
        <v>0</v>
      </c>
      <c r="AS35" s="42">
        <f t="shared" si="12"/>
        <v>0</v>
      </c>
      <c r="AT35" s="42">
        <f t="shared" si="13"/>
        <v>0</v>
      </c>
    </row>
    <row r="36" spans="1:46" ht="15" customHeight="1" x14ac:dyDescent="0.35">
      <c r="A36" s="37">
        <v>4</v>
      </c>
      <c r="B36" s="38"/>
      <c r="C36" s="163"/>
      <c r="D36" s="212"/>
      <c r="E36" s="38"/>
      <c r="F36" s="39"/>
      <c r="G36" s="38"/>
      <c r="H36" s="38"/>
      <c r="I36" s="39"/>
      <c r="J36" s="38"/>
      <c r="K36" s="38"/>
      <c r="L36" s="38"/>
      <c r="M36" s="213"/>
      <c r="N36" s="47" t="str">
        <f t="shared" si="0"/>
        <v>VIDE</v>
      </c>
      <c r="O36" s="38"/>
      <c r="P36" s="38"/>
      <c r="Q36" s="38"/>
      <c r="R36" s="38"/>
      <c r="S36" s="38"/>
      <c r="T36" s="38"/>
      <c r="U36" s="38"/>
      <c r="V36" s="38"/>
      <c r="W36" s="38"/>
      <c r="X36" s="38"/>
      <c r="Y36" s="38"/>
      <c r="Z36" s="40"/>
      <c r="AA36" s="39"/>
      <c r="AB36" s="38"/>
      <c r="AC36" s="38"/>
      <c r="AE36" s="50">
        <f t="shared" si="1"/>
        <v>0</v>
      </c>
      <c r="AF36" s="50">
        <f t="shared" si="2"/>
        <v>0</v>
      </c>
      <c r="AG36" s="50">
        <f t="shared" si="3"/>
        <v>0</v>
      </c>
      <c r="AH36" s="50">
        <f t="shared" si="4"/>
        <v>0</v>
      </c>
      <c r="AI36" s="50">
        <f t="shared" si="5"/>
        <v>0</v>
      </c>
      <c r="AJ36" s="143">
        <f t="shared" si="6"/>
        <v>0</v>
      </c>
      <c r="AK36" s="50">
        <f t="shared" si="7"/>
        <v>0</v>
      </c>
      <c r="AL36" s="164"/>
      <c r="AM36" s="164"/>
      <c r="AN36" s="164"/>
      <c r="AO36" s="49">
        <f t="shared" si="8"/>
        <v>0</v>
      </c>
      <c r="AP36" s="42">
        <f t="shared" si="9"/>
        <v>0</v>
      </c>
      <c r="AQ36" s="42">
        <f t="shared" si="10"/>
        <v>0</v>
      </c>
      <c r="AR36" s="42">
        <f t="shared" si="11"/>
        <v>0</v>
      </c>
      <c r="AS36" s="42">
        <f t="shared" si="12"/>
        <v>0</v>
      </c>
      <c r="AT36" s="42">
        <f t="shared" si="13"/>
        <v>0</v>
      </c>
    </row>
    <row r="37" spans="1:46" ht="15" customHeight="1" x14ac:dyDescent="0.35">
      <c r="A37" s="37">
        <v>5</v>
      </c>
      <c r="B37" s="38"/>
      <c r="C37" s="163"/>
      <c r="D37" s="212"/>
      <c r="E37" s="38"/>
      <c r="F37" s="39"/>
      <c r="G37" s="38"/>
      <c r="H37" s="38"/>
      <c r="I37" s="39"/>
      <c r="J37" s="38"/>
      <c r="K37" s="38"/>
      <c r="L37" s="38"/>
      <c r="M37" s="213"/>
      <c r="N37" s="47" t="str">
        <f t="shared" si="0"/>
        <v>VIDE</v>
      </c>
      <c r="O37" s="38"/>
      <c r="P37" s="38"/>
      <c r="Q37" s="38"/>
      <c r="R37" s="38"/>
      <c r="S37" s="38"/>
      <c r="T37" s="38"/>
      <c r="U37" s="38"/>
      <c r="V37" s="38"/>
      <c r="W37" s="38"/>
      <c r="X37" s="38"/>
      <c r="Y37" s="38"/>
      <c r="Z37" s="40"/>
      <c r="AA37" s="39"/>
      <c r="AB37" s="38"/>
      <c r="AC37" s="38"/>
      <c r="AE37" s="50">
        <f t="shared" si="1"/>
        <v>0</v>
      </c>
      <c r="AF37" s="50">
        <f t="shared" si="2"/>
        <v>0</v>
      </c>
      <c r="AG37" s="50">
        <f t="shared" si="3"/>
        <v>0</v>
      </c>
      <c r="AH37" s="50">
        <f t="shared" si="4"/>
        <v>0</v>
      </c>
      <c r="AI37" s="50">
        <f t="shared" si="5"/>
        <v>0</v>
      </c>
      <c r="AJ37" s="143">
        <f t="shared" si="6"/>
        <v>0</v>
      </c>
      <c r="AK37" s="50">
        <f t="shared" si="7"/>
        <v>0</v>
      </c>
      <c r="AL37" s="164"/>
      <c r="AM37" s="164"/>
      <c r="AN37" s="164"/>
      <c r="AO37" s="49">
        <f t="shared" si="8"/>
        <v>0</v>
      </c>
      <c r="AP37" s="42">
        <f t="shared" si="9"/>
        <v>0</v>
      </c>
      <c r="AQ37" s="42">
        <f t="shared" si="10"/>
        <v>0</v>
      </c>
      <c r="AR37" s="42">
        <f t="shared" si="11"/>
        <v>0</v>
      </c>
      <c r="AS37" s="42">
        <f t="shared" si="12"/>
        <v>0</v>
      </c>
      <c r="AT37" s="42">
        <f t="shared" si="13"/>
        <v>0</v>
      </c>
    </row>
    <row r="38" spans="1:46" ht="15" customHeight="1" x14ac:dyDescent="0.35">
      <c r="A38" s="37">
        <v>6</v>
      </c>
      <c r="B38" s="38"/>
      <c r="C38" s="163"/>
      <c r="D38" s="212"/>
      <c r="E38" s="38"/>
      <c r="F38" s="39"/>
      <c r="G38" s="38"/>
      <c r="H38" s="38"/>
      <c r="I38" s="39"/>
      <c r="J38" s="38"/>
      <c r="K38" s="38"/>
      <c r="L38" s="38"/>
      <c r="M38" s="213"/>
      <c r="N38" s="47" t="str">
        <f t="shared" si="0"/>
        <v>VIDE</v>
      </c>
      <c r="O38" s="38"/>
      <c r="P38" s="38"/>
      <c r="Q38" s="38"/>
      <c r="R38" s="38"/>
      <c r="S38" s="38"/>
      <c r="T38" s="38"/>
      <c r="U38" s="38"/>
      <c r="V38" s="38"/>
      <c r="W38" s="38"/>
      <c r="X38" s="38"/>
      <c r="Y38" s="38"/>
      <c r="Z38" s="40"/>
      <c r="AA38" s="39"/>
      <c r="AB38" s="38"/>
      <c r="AC38" s="38"/>
      <c r="AE38" s="50">
        <f t="shared" si="1"/>
        <v>0</v>
      </c>
      <c r="AF38" s="50">
        <f t="shared" si="2"/>
        <v>0</v>
      </c>
      <c r="AG38" s="50">
        <f t="shared" si="3"/>
        <v>0</v>
      </c>
      <c r="AH38" s="50">
        <f t="shared" si="4"/>
        <v>0</v>
      </c>
      <c r="AI38" s="50">
        <f t="shared" si="5"/>
        <v>0</v>
      </c>
      <c r="AJ38" s="143">
        <f t="shared" si="6"/>
        <v>0</v>
      </c>
      <c r="AK38" s="50">
        <f t="shared" si="7"/>
        <v>0</v>
      </c>
      <c r="AL38" s="164"/>
      <c r="AM38" s="164"/>
      <c r="AN38" s="164"/>
      <c r="AO38" s="49">
        <f t="shared" si="8"/>
        <v>0</v>
      </c>
      <c r="AP38" s="42">
        <f t="shared" si="9"/>
        <v>0</v>
      </c>
      <c r="AQ38" s="42">
        <f t="shared" si="10"/>
        <v>0</v>
      </c>
      <c r="AR38" s="42">
        <f t="shared" si="11"/>
        <v>0</v>
      </c>
      <c r="AS38" s="42">
        <f t="shared" si="12"/>
        <v>0</v>
      </c>
      <c r="AT38" s="42">
        <f t="shared" si="13"/>
        <v>0</v>
      </c>
    </row>
    <row r="39" spans="1:46" ht="15" customHeight="1" x14ac:dyDescent="0.35">
      <c r="A39" s="37">
        <v>7</v>
      </c>
      <c r="B39" s="38"/>
      <c r="C39" s="163"/>
      <c r="D39" s="212"/>
      <c r="E39" s="38"/>
      <c r="F39" s="39"/>
      <c r="G39" s="38"/>
      <c r="H39" s="38"/>
      <c r="I39" s="39"/>
      <c r="J39" s="38"/>
      <c r="K39" s="38"/>
      <c r="L39" s="38"/>
      <c r="M39" s="213"/>
      <c r="N39" s="47" t="str">
        <f t="shared" si="0"/>
        <v>VIDE</v>
      </c>
      <c r="O39" s="38"/>
      <c r="P39" s="38"/>
      <c r="Q39" s="38"/>
      <c r="R39" s="38"/>
      <c r="S39" s="38"/>
      <c r="T39" s="38"/>
      <c r="U39" s="38"/>
      <c r="V39" s="38"/>
      <c r="W39" s="38"/>
      <c r="X39" s="38"/>
      <c r="Y39" s="38"/>
      <c r="Z39" s="40"/>
      <c r="AA39" s="39"/>
      <c r="AB39" s="38"/>
      <c r="AC39" s="38"/>
      <c r="AE39" s="50">
        <f t="shared" si="1"/>
        <v>0</v>
      </c>
      <c r="AF39" s="50">
        <f t="shared" si="2"/>
        <v>0</v>
      </c>
      <c r="AG39" s="50">
        <f t="shared" si="3"/>
        <v>0</v>
      </c>
      <c r="AH39" s="50">
        <f t="shared" si="4"/>
        <v>0</v>
      </c>
      <c r="AI39" s="50">
        <f t="shared" si="5"/>
        <v>0</v>
      </c>
      <c r="AJ39" s="143">
        <f t="shared" si="6"/>
        <v>0</v>
      </c>
      <c r="AK39" s="50">
        <f t="shared" si="7"/>
        <v>0</v>
      </c>
      <c r="AL39" s="164"/>
      <c r="AM39" s="164"/>
      <c r="AN39" s="164"/>
      <c r="AO39" s="49">
        <f t="shared" si="8"/>
        <v>0</v>
      </c>
      <c r="AP39" s="42">
        <f t="shared" si="9"/>
        <v>0</v>
      </c>
      <c r="AQ39" s="42">
        <f t="shared" si="10"/>
        <v>0</v>
      </c>
      <c r="AR39" s="42">
        <f t="shared" si="11"/>
        <v>0</v>
      </c>
      <c r="AS39" s="42">
        <f t="shared" si="12"/>
        <v>0</v>
      </c>
      <c r="AT39" s="42">
        <f t="shared" si="13"/>
        <v>0</v>
      </c>
    </row>
    <row r="40" spans="1:46" ht="15" customHeight="1" x14ac:dyDescent="0.35">
      <c r="A40" s="37">
        <v>8</v>
      </c>
      <c r="B40" s="38"/>
      <c r="C40" s="163"/>
      <c r="D40" s="212"/>
      <c r="E40" s="38"/>
      <c r="F40" s="39"/>
      <c r="G40" s="38"/>
      <c r="H40" s="38"/>
      <c r="I40" s="39"/>
      <c r="J40" s="38"/>
      <c r="K40" s="38"/>
      <c r="L40" s="38"/>
      <c r="M40" s="213"/>
      <c r="N40" s="47" t="str">
        <f t="shared" si="0"/>
        <v>VIDE</v>
      </c>
      <c r="O40" s="38"/>
      <c r="P40" s="38"/>
      <c r="Q40" s="38"/>
      <c r="R40" s="38"/>
      <c r="S40" s="38"/>
      <c r="T40" s="38"/>
      <c r="U40" s="38"/>
      <c r="V40" s="38"/>
      <c r="W40" s="38"/>
      <c r="X40" s="38"/>
      <c r="Y40" s="38"/>
      <c r="Z40" s="40"/>
      <c r="AA40" s="39"/>
      <c r="AB40" s="38"/>
      <c r="AC40" s="38"/>
      <c r="AE40" s="50">
        <f t="shared" si="1"/>
        <v>0</v>
      </c>
      <c r="AF40" s="50">
        <f t="shared" si="2"/>
        <v>0</v>
      </c>
      <c r="AG40" s="50">
        <f t="shared" si="3"/>
        <v>0</v>
      </c>
      <c r="AH40" s="50">
        <f t="shared" si="4"/>
        <v>0</v>
      </c>
      <c r="AI40" s="50">
        <f t="shared" si="5"/>
        <v>0</v>
      </c>
      <c r="AJ40" s="143">
        <f t="shared" si="6"/>
        <v>0</v>
      </c>
      <c r="AK40" s="50">
        <f t="shared" si="7"/>
        <v>0</v>
      </c>
      <c r="AL40" s="164"/>
      <c r="AM40" s="164"/>
      <c r="AN40" s="164"/>
      <c r="AO40" s="49">
        <f t="shared" si="8"/>
        <v>0</v>
      </c>
      <c r="AP40" s="42">
        <f t="shared" si="9"/>
        <v>0</v>
      </c>
      <c r="AQ40" s="42">
        <f t="shared" si="10"/>
        <v>0</v>
      </c>
      <c r="AR40" s="42">
        <f t="shared" si="11"/>
        <v>0</v>
      </c>
      <c r="AS40" s="42">
        <f t="shared" si="12"/>
        <v>0</v>
      </c>
      <c r="AT40" s="42">
        <f t="shared" si="13"/>
        <v>0</v>
      </c>
    </row>
    <row r="41" spans="1:46" ht="15" customHeight="1" x14ac:dyDescent="0.35">
      <c r="A41" s="37">
        <v>9</v>
      </c>
      <c r="B41" s="38"/>
      <c r="C41" s="163"/>
      <c r="D41" s="212"/>
      <c r="E41" s="38"/>
      <c r="F41" s="39"/>
      <c r="G41" s="38"/>
      <c r="H41" s="38"/>
      <c r="I41" s="39"/>
      <c r="J41" s="38"/>
      <c r="K41" s="38"/>
      <c r="L41" s="38"/>
      <c r="M41" s="213"/>
      <c r="N41" s="47" t="str">
        <f t="shared" si="0"/>
        <v>VIDE</v>
      </c>
      <c r="O41" s="38"/>
      <c r="P41" s="38"/>
      <c r="Q41" s="38"/>
      <c r="R41" s="38"/>
      <c r="S41" s="38"/>
      <c r="T41" s="38"/>
      <c r="U41" s="38"/>
      <c r="V41" s="38"/>
      <c r="W41" s="38"/>
      <c r="X41" s="38"/>
      <c r="Y41" s="38"/>
      <c r="Z41" s="40"/>
      <c r="AA41" s="39"/>
      <c r="AB41" s="38"/>
      <c r="AC41" s="38"/>
      <c r="AE41" s="50">
        <f t="shared" si="1"/>
        <v>0</v>
      </c>
      <c r="AF41" s="50">
        <f t="shared" si="2"/>
        <v>0</v>
      </c>
      <c r="AG41" s="50">
        <f t="shared" si="3"/>
        <v>0</v>
      </c>
      <c r="AH41" s="50">
        <f t="shared" si="4"/>
        <v>0</v>
      </c>
      <c r="AI41" s="50">
        <f t="shared" si="5"/>
        <v>0</v>
      </c>
      <c r="AJ41" s="143">
        <f t="shared" si="6"/>
        <v>0</v>
      </c>
      <c r="AK41" s="50">
        <f t="shared" si="7"/>
        <v>0</v>
      </c>
      <c r="AL41" s="164"/>
      <c r="AM41" s="164"/>
      <c r="AN41" s="164"/>
      <c r="AO41" s="49">
        <f t="shared" si="8"/>
        <v>0</v>
      </c>
      <c r="AP41" s="42">
        <f t="shared" si="9"/>
        <v>0</v>
      </c>
      <c r="AQ41" s="42">
        <f t="shared" si="10"/>
        <v>0</v>
      </c>
      <c r="AR41" s="42">
        <f t="shared" si="11"/>
        <v>0</v>
      </c>
      <c r="AS41" s="42">
        <f t="shared" si="12"/>
        <v>0</v>
      </c>
      <c r="AT41" s="42">
        <f t="shared" si="13"/>
        <v>0</v>
      </c>
    </row>
    <row r="42" spans="1:46" ht="15" customHeight="1" x14ac:dyDescent="0.35">
      <c r="A42" s="37">
        <v>10</v>
      </c>
      <c r="B42" s="38"/>
      <c r="C42" s="163"/>
      <c r="D42" s="212"/>
      <c r="E42" s="38"/>
      <c r="F42" s="39"/>
      <c r="G42" s="38"/>
      <c r="H42" s="38"/>
      <c r="I42" s="39"/>
      <c r="J42" s="38"/>
      <c r="K42" s="38"/>
      <c r="L42" s="38"/>
      <c r="M42" s="213"/>
      <c r="N42" s="47" t="str">
        <f t="shared" si="0"/>
        <v>VIDE</v>
      </c>
      <c r="O42" s="38"/>
      <c r="P42" s="38"/>
      <c r="Q42" s="38"/>
      <c r="R42" s="38"/>
      <c r="S42" s="38"/>
      <c r="T42" s="38"/>
      <c r="U42" s="38"/>
      <c r="V42" s="38"/>
      <c r="W42" s="38"/>
      <c r="X42" s="38"/>
      <c r="Y42" s="38"/>
      <c r="Z42" s="40"/>
      <c r="AA42" s="39"/>
      <c r="AB42" s="38"/>
      <c r="AC42" s="38"/>
      <c r="AE42" s="50">
        <f t="shared" si="1"/>
        <v>0</v>
      </c>
      <c r="AF42" s="50">
        <f t="shared" si="2"/>
        <v>0</v>
      </c>
      <c r="AG42" s="50">
        <f t="shared" si="3"/>
        <v>0</v>
      </c>
      <c r="AH42" s="50">
        <f t="shared" si="4"/>
        <v>0</v>
      </c>
      <c r="AI42" s="50">
        <f t="shared" si="5"/>
        <v>0</v>
      </c>
      <c r="AJ42" s="143">
        <f t="shared" si="6"/>
        <v>0</v>
      </c>
      <c r="AK42" s="50">
        <f t="shared" si="7"/>
        <v>0</v>
      </c>
      <c r="AL42" s="164"/>
      <c r="AM42" s="164"/>
      <c r="AN42" s="164"/>
      <c r="AO42" s="49">
        <f t="shared" si="8"/>
        <v>0</v>
      </c>
      <c r="AP42" s="42">
        <f t="shared" si="9"/>
        <v>0</v>
      </c>
      <c r="AQ42" s="42">
        <f t="shared" si="10"/>
        <v>0</v>
      </c>
      <c r="AR42" s="42">
        <f t="shared" si="11"/>
        <v>0</v>
      </c>
      <c r="AS42" s="42">
        <f t="shared" si="12"/>
        <v>0</v>
      </c>
      <c r="AT42" s="42">
        <f t="shared" si="13"/>
        <v>0</v>
      </c>
    </row>
    <row r="43" spans="1:46" ht="15" customHeight="1" x14ac:dyDescent="0.35">
      <c r="A43" s="37">
        <v>11</v>
      </c>
      <c r="B43" s="38"/>
      <c r="C43" s="163"/>
      <c r="D43" s="212"/>
      <c r="E43" s="38"/>
      <c r="F43" s="39"/>
      <c r="G43" s="38"/>
      <c r="H43" s="38"/>
      <c r="I43" s="39"/>
      <c r="J43" s="38"/>
      <c r="K43" s="38"/>
      <c r="L43" s="38"/>
      <c r="M43" s="213"/>
      <c r="N43" s="47" t="str">
        <f t="shared" si="0"/>
        <v>VIDE</v>
      </c>
      <c r="O43" s="38"/>
      <c r="P43" s="38"/>
      <c r="Q43" s="38"/>
      <c r="R43" s="38"/>
      <c r="S43" s="38"/>
      <c r="T43" s="38"/>
      <c r="U43" s="38"/>
      <c r="V43" s="38"/>
      <c r="W43" s="38"/>
      <c r="X43" s="38"/>
      <c r="Y43" s="38"/>
      <c r="Z43" s="40"/>
      <c r="AA43" s="39"/>
      <c r="AB43" s="38"/>
      <c r="AC43" s="38"/>
      <c r="AE43" s="50">
        <f t="shared" si="1"/>
        <v>0</v>
      </c>
      <c r="AF43" s="50">
        <f t="shared" si="2"/>
        <v>0</v>
      </c>
      <c r="AG43" s="50">
        <f t="shared" si="3"/>
        <v>0</v>
      </c>
      <c r="AH43" s="50">
        <f t="shared" si="4"/>
        <v>0</v>
      </c>
      <c r="AI43" s="50">
        <f t="shared" si="5"/>
        <v>0</v>
      </c>
      <c r="AJ43" s="143">
        <f t="shared" si="6"/>
        <v>0</v>
      </c>
      <c r="AK43" s="50">
        <f t="shared" si="7"/>
        <v>0</v>
      </c>
      <c r="AL43" s="164"/>
      <c r="AM43" s="164"/>
      <c r="AN43" s="164"/>
      <c r="AO43" s="49">
        <f t="shared" si="8"/>
        <v>0</v>
      </c>
      <c r="AP43" s="42">
        <f t="shared" si="9"/>
        <v>0</v>
      </c>
      <c r="AQ43" s="42">
        <f t="shared" si="10"/>
        <v>0</v>
      </c>
      <c r="AR43" s="42">
        <f t="shared" si="11"/>
        <v>0</v>
      </c>
      <c r="AS43" s="42">
        <f t="shared" si="12"/>
        <v>0</v>
      </c>
      <c r="AT43" s="42">
        <f t="shared" si="13"/>
        <v>0</v>
      </c>
    </row>
    <row r="44" spans="1:46" ht="15" customHeight="1" x14ac:dyDescent="0.35">
      <c r="A44" s="37">
        <v>12</v>
      </c>
      <c r="B44" s="38"/>
      <c r="C44" s="163"/>
      <c r="D44" s="212"/>
      <c r="E44" s="38"/>
      <c r="F44" s="39"/>
      <c r="G44" s="38"/>
      <c r="H44" s="38"/>
      <c r="I44" s="39"/>
      <c r="J44" s="38"/>
      <c r="K44" s="38"/>
      <c r="L44" s="38"/>
      <c r="M44" s="213"/>
      <c r="N44" s="47" t="str">
        <f t="shared" si="0"/>
        <v>VIDE</v>
      </c>
      <c r="O44" s="38"/>
      <c r="P44" s="38"/>
      <c r="Q44" s="38"/>
      <c r="R44" s="38"/>
      <c r="S44" s="38"/>
      <c r="T44" s="38"/>
      <c r="U44" s="38"/>
      <c r="V44" s="38"/>
      <c r="W44" s="38"/>
      <c r="X44" s="38"/>
      <c r="Y44" s="38"/>
      <c r="Z44" s="40"/>
      <c r="AA44" s="39"/>
      <c r="AB44" s="38"/>
      <c r="AC44" s="38"/>
      <c r="AE44" s="50">
        <f t="shared" si="1"/>
        <v>0</v>
      </c>
      <c r="AF44" s="50">
        <f t="shared" si="2"/>
        <v>0</v>
      </c>
      <c r="AG44" s="50">
        <f t="shared" si="3"/>
        <v>0</v>
      </c>
      <c r="AH44" s="50">
        <f t="shared" si="4"/>
        <v>0</v>
      </c>
      <c r="AI44" s="50">
        <f t="shared" si="5"/>
        <v>0</v>
      </c>
      <c r="AJ44" s="143">
        <f t="shared" si="6"/>
        <v>0</v>
      </c>
      <c r="AK44" s="50">
        <f t="shared" si="7"/>
        <v>0</v>
      </c>
      <c r="AL44" s="164"/>
      <c r="AM44" s="164"/>
      <c r="AN44" s="164"/>
      <c r="AO44" s="49">
        <f t="shared" si="8"/>
        <v>0</v>
      </c>
      <c r="AP44" s="42">
        <f t="shared" si="9"/>
        <v>0</v>
      </c>
      <c r="AQ44" s="42">
        <f t="shared" si="10"/>
        <v>0</v>
      </c>
      <c r="AR44" s="42">
        <f t="shared" si="11"/>
        <v>0</v>
      </c>
      <c r="AS44" s="42">
        <f t="shared" si="12"/>
        <v>0</v>
      </c>
      <c r="AT44" s="42">
        <f t="shared" si="13"/>
        <v>0</v>
      </c>
    </row>
    <row r="45" spans="1:46" ht="15" customHeight="1" x14ac:dyDescent="0.35">
      <c r="A45" s="37">
        <v>13</v>
      </c>
      <c r="B45" s="38"/>
      <c r="C45" s="163"/>
      <c r="D45" s="212"/>
      <c r="E45" s="38"/>
      <c r="F45" s="39"/>
      <c r="G45" s="38"/>
      <c r="H45" s="38"/>
      <c r="I45" s="39"/>
      <c r="J45" s="38"/>
      <c r="K45" s="38"/>
      <c r="L45" s="38"/>
      <c r="M45" s="213"/>
      <c r="N45" s="47" t="str">
        <f t="shared" si="0"/>
        <v>VIDE</v>
      </c>
      <c r="O45" s="38"/>
      <c r="P45" s="38"/>
      <c r="Q45" s="38"/>
      <c r="R45" s="38"/>
      <c r="S45" s="38"/>
      <c r="T45" s="38"/>
      <c r="U45" s="38"/>
      <c r="V45" s="38"/>
      <c r="W45" s="38"/>
      <c r="X45" s="38"/>
      <c r="Y45" s="38"/>
      <c r="Z45" s="40"/>
      <c r="AA45" s="39"/>
      <c r="AB45" s="38"/>
      <c r="AC45" s="38"/>
      <c r="AE45" s="50">
        <f t="shared" si="1"/>
        <v>0</v>
      </c>
      <c r="AF45" s="50">
        <f t="shared" si="2"/>
        <v>0</v>
      </c>
      <c r="AG45" s="50">
        <f t="shared" si="3"/>
        <v>0</v>
      </c>
      <c r="AH45" s="50">
        <f t="shared" si="4"/>
        <v>0</v>
      </c>
      <c r="AI45" s="50">
        <f t="shared" si="5"/>
        <v>0</v>
      </c>
      <c r="AJ45" s="143">
        <f t="shared" si="6"/>
        <v>0</v>
      </c>
      <c r="AK45" s="50">
        <f t="shared" si="7"/>
        <v>0</v>
      </c>
      <c r="AL45" s="164"/>
      <c r="AM45" s="164"/>
      <c r="AN45" s="164"/>
      <c r="AO45" s="49">
        <f t="shared" si="8"/>
        <v>0</v>
      </c>
      <c r="AP45" s="42">
        <f t="shared" si="9"/>
        <v>0</v>
      </c>
      <c r="AQ45" s="42">
        <f t="shared" si="10"/>
        <v>0</v>
      </c>
      <c r="AR45" s="42">
        <f t="shared" si="11"/>
        <v>0</v>
      </c>
      <c r="AS45" s="42">
        <f t="shared" si="12"/>
        <v>0</v>
      </c>
      <c r="AT45" s="42">
        <f t="shared" si="13"/>
        <v>0</v>
      </c>
    </row>
    <row r="46" spans="1:46" ht="15" customHeight="1" x14ac:dyDescent="0.35">
      <c r="A46" s="37">
        <v>14</v>
      </c>
      <c r="B46" s="38"/>
      <c r="C46" s="163"/>
      <c r="D46" s="212"/>
      <c r="E46" s="38"/>
      <c r="F46" s="39"/>
      <c r="G46" s="38"/>
      <c r="H46" s="38"/>
      <c r="I46" s="39"/>
      <c r="J46" s="38"/>
      <c r="K46" s="38"/>
      <c r="L46" s="38"/>
      <c r="M46" s="213"/>
      <c r="N46" s="47" t="str">
        <f t="shared" si="0"/>
        <v>VIDE</v>
      </c>
      <c r="O46" s="38"/>
      <c r="P46" s="38"/>
      <c r="Q46" s="38"/>
      <c r="R46" s="38"/>
      <c r="S46" s="38"/>
      <c r="T46" s="38"/>
      <c r="U46" s="38"/>
      <c r="V46" s="38"/>
      <c r="W46" s="38"/>
      <c r="X46" s="38"/>
      <c r="Y46" s="38"/>
      <c r="Z46" s="40"/>
      <c r="AA46" s="39"/>
      <c r="AB46" s="38"/>
      <c r="AC46" s="38"/>
      <c r="AE46" s="50">
        <f t="shared" si="1"/>
        <v>0</v>
      </c>
      <c r="AF46" s="50">
        <f t="shared" si="2"/>
        <v>0</v>
      </c>
      <c r="AG46" s="50">
        <f t="shared" si="3"/>
        <v>0</v>
      </c>
      <c r="AH46" s="50">
        <f t="shared" si="4"/>
        <v>0</v>
      </c>
      <c r="AI46" s="50">
        <f t="shared" si="5"/>
        <v>0</v>
      </c>
      <c r="AJ46" s="143">
        <f t="shared" si="6"/>
        <v>0</v>
      </c>
      <c r="AK46" s="50">
        <f t="shared" si="7"/>
        <v>0</v>
      </c>
      <c r="AL46" s="164"/>
      <c r="AM46" s="164"/>
      <c r="AN46" s="164"/>
      <c r="AO46" s="49">
        <f t="shared" si="8"/>
        <v>0</v>
      </c>
      <c r="AP46" s="42">
        <f t="shared" si="9"/>
        <v>0</v>
      </c>
      <c r="AQ46" s="42">
        <f t="shared" si="10"/>
        <v>0</v>
      </c>
      <c r="AR46" s="42">
        <f t="shared" si="11"/>
        <v>0</v>
      </c>
      <c r="AS46" s="42">
        <f t="shared" si="12"/>
        <v>0</v>
      </c>
      <c r="AT46" s="42">
        <f t="shared" si="13"/>
        <v>0</v>
      </c>
    </row>
    <row r="47" spans="1:46" ht="15" customHeight="1" x14ac:dyDescent="0.35">
      <c r="A47" s="37">
        <v>15</v>
      </c>
      <c r="B47" s="38"/>
      <c r="C47" s="163"/>
      <c r="D47" s="212"/>
      <c r="E47" s="38"/>
      <c r="F47" s="39"/>
      <c r="G47" s="38"/>
      <c r="H47" s="38"/>
      <c r="I47" s="39"/>
      <c r="J47" s="38"/>
      <c r="K47" s="38"/>
      <c r="L47" s="38"/>
      <c r="M47" s="213"/>
      <c r="N47" s="47" t="str">
        <f t="shared" si="0"/>
        <v>VIDE</v>
      </c>
      <c r="O47" s="38"/>
      <c r="P47" s="38"/>
      <c r="Q47" s="38"/>
      <c r="R47" s="38"/>
      <c r="S47" s="38"/>
      <c r="T47" s="38"/>
      <c r="U47" s="38"/>
      <c r="V47" s="38"/>
      <c r="W47" s="38"/>
      <c r="X47" s="38"/>
      <c r="Y47" s="38"/>
      <c r="Z47" s="40"/>
      <c r="AA47" s="39"/>
      <c r="AB47" s="38"/>
      <c r="AC47" s="38"/>
      <c r="AE47" s="50">
        <f t="shared" si="1"/>
        <v>0</v>
      </c>
      <c r="AF47" s="50">
        <f t="shared" si="2"/>
        <v>0</v>
      </c>
      <c r="AG47" s="50">
        <f t="shared" si="3"/>
        <v>0</v>
      </c>
      <c r="AH47" s="50">
        <f t="shared" si="4"/>
        <v>0</v>
      </c>
      <c r="AI47" s="50">
        <f t="shared" si="5"/>
        <v>0</v>
      </c>
      <c r="AJ47" s="143">
        <f t="shared" si="6"/>
        <v>0</v>
      </c>
      <c r="AK47" s="50">
        <f t="shared" si="7"/>
        <v>0</v>
      </c>
      <c r="AL47" s="164"/>
      <c r="AM47" s="164"/>
      <c r="AN47" s="164"/>
      <c r="AO47" s="49">
        <f t="shared" si="8"/>
        <v>0</v>
      </c>
      <c r="AP47" s="42">
        <f t="shared" si="9"/>
        <v>0</v>
      </c>
      <c r="AQ47" s="42">
        <f t="shared" si="10"/>
        <v>0</v>
      </c>
      <c r="AR47" s="42">
        <f t="shared" si="11"/>
        <v>0</v>
      </c>
      <c r="AS47" s="42">
        <f t="shared" si="12"/>
        <v>0</v>
      </c>
      <c r="AT47" s="42">
        <f t="shared" si="13"/>
        <v>0</v>
      </c>
    </row>
    <row r="48" spans="1:46" ht="15" customHeight="1" x14ac:dyDescent="0.35">
      <c r="A48" s="37">
        <v>16</v>
      </c>
      <c r="B48" s="38"/>
      <c r="C48" s="163"/>
      <c r="D48" s="212"/>
      <c r="E48" s="38"/>
      <c r="F48" s="39"/>
      <c r="G48" s="38"/>
      <c r="H48" s="38"/>
      <c r="I48" s="39"/>
      <c r="J48" s="38"/>
      <c r="K48" s="38"/>
      <c r="L48" s="38"/>
      <c r="M48" s="213"/>
      <c r="N48" s="47" t="str">
        <f t="shared" si="0"/>
        <v>VIDE</v>
      </c>
      <c r="O48" s="38"/>
      <c r="P48" s="38"/>
      <c r="Q48" s="38"/>
      <c r="R48" s="38"/>
      <c r="S48" s="38"/>
      <c r="T48" s="38"/>
      <c r="U48" s="38"/>
      <c r="V48" s="38"/>
      <c r="W48" s="38"/>
      <c r="X48" s="38"/>
      <c r="Y48" s="38"/>
      <c r="Z48" s="40"/>
      <c r="AA48" s="39"/>
      <c r="AB48" s="38"/>
      <c r="AC48" s="38"/>
      <c r="AE48" s="50">
        <f t="shared" si="1"/>
        <v>0</v>
      </c>
      <c r="AF48" s="50">
        <f t="shared" si="2"/>
        <v>0</v>
      </c>
      <c r="AG48" s="50">
        <f t="shared" si="3"/>
        <v>0</v>
      </c>
      <c r="AH48" s="50">
        <f t="shared" si="4"/>
        <v>0</v>
      </c>
      <c r="AI48" s="50">
        <f t="shared" si="5"/>
        <v>0</v>
      </c>
      <c r="AJ48" s="143">
        <f t="shared" si="6"/>
        <v>0</v>
      </c>
      <c r="AK48" s="50">
        <f t="shared" si="7"/>
        <v>0</v>
      </c>
      <c r="AL48" s="164"/>
      <c r="AM48" s="164"/>
      <c r="AN48" s="164"/>
      <c r="AO48" s="49">
        <f t="shared" si="8"/>
        <v>0</v>
      </c>
      <c r="AP48" s="42">
        <f t="shared" si="9"/>
        <v>0</v>
      </c>
      <c r="AQ48" s="42">
        <f t="shared" si="10"/>
        <v>0</v>
      </c>
      <c r="AR48" s="42">
        <f t="shared" si="11"/>
        <v>0</v>
      </c>
      <c r="AS48" s="42">
        <f t="shared" si="12"/>
        <v>0</v>
      </c>
      <c r="AT48" s="42">
        <f t="shared" si="13"/>
        <v>0</v>
      </c>
    </row>
    <row r="49" spans="1:46" ht="15" customHeight="1" x14ac:dyDescent="0.35">
      <c r="A49" s="37">
        <v>17</v>
      </c>
      <c r="B49" s="38"/>
      <c r="C49" s="163"/>
      <c r="D49" s="212"/>
      <c r="E49" s="38"/>
      <c r="F49" s="39"/>
      <c r="G49" s="38"/>
      <c r="H49" s="38"/>
      <c r="I49" s="39"/>
      <c r="J49" s="38"/>
      <c r="K49" s="38"/>
      <c r="L49" s="38"/>
      <c r="M49" s="213"/>
      <c r="N49" s="47" t="str">
        <f t="shared" si="0"/>
        <v>VIDE</v>
      </c>
      <c r="O49" s="38"/>
      <c r="P49" s="38"/>
      <c r="Q49" s="38"/>
      <c r="R49" s="38"/>
      <c r="S49" s="38"/>
      <c r="T49" s="38"/>
      <c r="U49" s="38"/>
      <c r="V49" s="38"/>
      <c r="W49" s="38"/>
      <c r="X49" s="38"/>
      <c r="Y49" s="38"/>
      <c r="Z49" s="40"/>
      <c r="AA49" s="39"/>
      <c r="AB49" s="38"/>
      <c r="AC49" s="38"/>
      <c r="AE49" s="50">
        <f t="shared" si="1"/>
        <v>0</v>
      </c>
      <c r="AF49" s="50">
        <f t="shared" si="2"/>
        <v>0</v>
      </c>
      <c r="AG49" s="50">
        <f t="shared" si="3"/>
        <v>0</v>
      </c>
      <c r="AH49" s="50">
        <f t="shared" si="4"/>
        <v>0</v>
      </c>
      <c r="AI49" s="50">
        <f t="shared" si="5"/>
        <v>0</v>
      </c>
      <c r="AJ49" s="143">
        <f t="shared" si="6"/>
        <v>0</v>
      </c>
      <c r="AK49" s="50">
        <f t="shared" si="7"/>
        <v>0</v>
      </c>
      <c r="AL49" s="164"/>
      <c r="AM49" s="164"/>
      <c r="AN49" s="164"/>
      <c r="AO49" s="49">
        <f t="shared" si="8"/>
        <v>0</v>
      </c>
      <c r="AP49" s="42">
        <f t="shared" si="9"/>
        <v>0</v>
      </c>
      <c r="AQ49" s="42">
        <f t="shared" si="10"/>
        <v>0</v>
      </c>
      <c r="AR49" s="42">
        <f t="shared" si="11"/>
        <v>0</v>
      </c>
      <c r="AS49" s="42">
        <f t="shared" si="12"/>
        <v>0</v>
      </c>
      <c r="AT49" s="42">
        <f t="shared" si="13"/>
        <v>0</v>
      </c>
    </row>
    <row r="50" spans="1:46" ht="15" customHeight="1" x14ac:dyDescent="0.35">
      <c r="A50" s="37">
        <v>18</v>
      </c>
      <c r="B50" s="38"/>
      <c r="C50" s="163"/>
      <c r="D50" s="212"/>
      <c r="E50" s="38"/>
      <c r="F50" s="39"/>
      <c r="G50" s="38"/>
      <c r="H50" s="38"/>
      <c r="I50" s="39"/>
      <c r="J50" s="38"/>
      <c r="K50" s="38"/>
      <c r="L50" s="38"/>
      <c r="M50" s="213"/>
      <c r="N50" s="47" t="str">
        <f t="shared" si="0"/>
        <v>VIDE</v>
      </c>
      <c r="O50" s="38"/>
      <c r="P50" s="38"/>
      <c r="Q50" s="38"/>
      <c r="R50" s="38"/>
      <c r="S50" s="38"/>
      <c r="T50" s="38"/>
      <c r="U50" s="38"/>
      <c r="V50" s="38"/>
      <c r="W50" s="38"/>
      <c r="X50" s="38"/>
      <c r="Y50" s="38"/>
      <c r="Z50" s="40"/>
      <c r="AA50" s="39"/>
      <c r="AB50" s="38"/>
      <c r="AC50" s="38"/>
      <c r="AE50" s="50">
        <f t="shared" si="1"/>
        <v>0</v>
      </c>
      <c r="AF50" s="50">
        <f t="shared" si="2"/>
        <v>0</v>
      </c>
      <c r="AG50" s="50">
        <f t="shared" si="3"/>
        <v>0</v>
      </c>
      <c r="AH50" s="50">
        <f t="shared" si="4"/>
        <v>0</v>
      </c>
      <c r="AI50" s="50">
        <f t="shared" si="5"/>
        <v>0</v>
      </c>
      <c r="AJ50" s="143">
        <f t="shared" si="6"/>
        <v>0</v>
      </c>
      <c r="AK50" s="50">
        <f t="shared" si="7"/>
        <v>0</v>
      </c>
      <c r="AL50" s="164"/>
      <c r="AM50" s="164"/>
      <c r="AN50" s="164"/>
      <c r="AO50" s="49">
        <f t="shared" si="8"/>
        <v>0</v>
      </c>
      <c r="AP50" s="42">
        <f t="shared" si="9"/>
        <v>0</v>
      </c>
      <c r="AQ50" s="42">
        <f t="shared" si="10"/>
        <v>0</v>
      </c>
      <c r="AR50" s="42">
        <f t="shared" si="11"/>
        <v>0</v>
      </c>
      <c r="AS50" s="42">
        <f t="shared" si="12"/>
        <v>0</v>
      </c>
      <c r="AT50" s="42">
        <f t="shared" si="13"/>
        <v>0</v>
      </c>
    </row>
    <row r="51" spans="1:46" ht="15" customHeight="1" x14ac:dyDescent="0.35">
      <c r="A51" s="37">
        <v>19</v>
      </c>
      <c r="B51" s="38"/>
      <c r="C51" s="163"/>
      <c r="D51" s="212"/>
      <c r="E51" s="38"/>
      <c r="F51" s="39"/>
      <c r="G51" s="38"/>
      <c r="H51" s="38"/>
      <c r="I51" s="39"/>
      <c r="J51" s="38"/>
      <c r="K51" s="38"/>
      <c r="L51" s="38"/>
      <c r="M51" s="213"/>
      <c r="N51" s="47" t="str">
        <f t="shared" si="0"/>
        <v>VIDE</v>
      </c>
      <c r="O51" s="38"/>
      <c r="P51" s="38"/>
      <c r="Q51" s="38"/>
      <c r="R51" s="38"/>
      <c r="S51" s="38"/>
      <c r="T51" s="38"/>
      <c r="U51" s="38"/>
      <c r="V51" s="38"/>
      <c r="W51" s="38"/>
      <c r="X51" s="38"/>
      <c r="Y51" s="38"/>
      <c r="Z51" s="40"/>
      <c r="AA51" s="39"/>
      <c r="AB51" s="38"/>
      <c r="AC51" s="38"/>
      <c r="AE51" s="50">
        <f t="shared" si="1"/>
        <v>0</v>
      </c>
      <c r="AF51" s="50">
        <f t="shared" si="2"/>
        <v>0</v>
      </c>
      <c r="AG51" s="50">
        <f t="shared" si="3"/>
        <v>0</v>
      </c>
      <c r="AH51" s="50">
        <f t="shared" si="4"/>
        <v>0</v>
      </c>
      <c r="AI51" s="50">
        <f t="shared" si="5"/>
        <v>0</v>
      </c>
      <c r="AJ51" s="143">
        <f t="shared" si="6"/>
        <v>0</v>
      </c>
      <c r="AK51" s="50">
        <f t="shared" si="7"/>
        <v>0</v>
      </c>
      <c r="AL51" s="164"/>
      <c r="AM51" s="164"/>
      <c r="AN51" s="164"/>
      <c r="AO51" s="49">
        <f t="shared" si="8"/>
        <v>0</v>
      </c>
      <c r="AP51" s="42">
        <f t="shared" si="9"/>
        <v>0</v>
      </c>
      <c r="AQ51" s="42">
        <f t="shared" si="10"/>
        <v>0</v>
      </c>
      <c r="AR51" s="42">
        <f t="shared" si="11"/>
        <v>0</v>
      </c>
      <c r="AS51" s="42">
        <f t="shared" si="12"/>
        <v>0</v>
      </c>
      <c r="AT51" s="42">
        <f t="shared" si="13"/>
        <v>0</v>
      </c>
    </row>
    <row r="52" spans="1:46" ht="15" customHeight="1" x14ac:dyDescent="0.35">
      <c r="A52" s="37">
        <v>20</v>
      </c>
      <c r="B52" s="38"/>
      <c r="C52" s="163"/>
      <c r="D52" s="212"/>
      <c r="E52" s="38"/>
      <c r="F52" s="39"/>
      <c r="G52" s="38"/>
      <c r="H52" s="38"/>
      <c r="I52" s="39"/>
      <c r="J52" s="38"/>
      <c r="K52" s="38"/>
      <c r="L52" s="38"/>
      <c r="M52" s="213"/>
      <c r="N52" s="47" t="str">
        <f t="shared" si="0"/>
        <v>VIDE</v>
      </c>
      <c r="O52" s="38"/>
      <c r="P52" s="38"/>
      <c r="Q52" s="38"/>
      <c r="R52" s="38"/>
      <c r="S52" s="38"/>
      <c r="T52" s="38"/>
      <c r="U52" s="38"/>
      <c r="V52" s="38"/>
      <c r="W52" s="38"/>
      <c r="X52" s="38"/>
      <c r="Y52" s="38"/>
      <c r="Z52" s="40"/>
      <c r="AA52" s="39"/>
      <c r="AB52" s="38"/>
      <c r="AC52" s="38"/>
      <c r="AE52" s="50">
        <f t="shared" si="1"/>
        <v>0</v>
      </c>
      <c r="AF52" s="50">
        <f t="shared" si="2"/>
        <v>0</v>
      </c>
      <c r="AG52" s="50">
        <f t="shared" si="3"/>
        <v>0</v>
      </c>
      <c r="AH52" s="50">
        <f t="shared" si="4"/>
        <v>0</v>
      </c>
      <c r="AI52" s="50">
        <f t="shared" si="5"/>
        <v>0</v>
      </c>
      <c r="AJ52" s="143">
        <f t="shared" si="6"/>
        <v>0</v>
      </c>
      <c r="AK52" s="50">
        <f t="shared" si="7"/>
        <v>0</v>
      </c>
      <c r="AL52" s="164"/>
      <c r="AM52" s="164"/>
      <c r="AN52" s="164"/>
      <c r="AO52" s="49">
        <f t="shared" si="8"/>
        <v>0</v>
      </c>
      <c r="AP52" s="42">
        <f t="shared" si="9"/>
        <v>0</v>
      </c>
      <c r="AQ52" s="42">
        <f t="shared" si="10"/>
        <v>0</v>
      </c>
      <c r="AR52" s="42">
        <f t="shared" si="11"/>
        <v>0</v>
      </c>
      <c r="AS52" s="42">
        <f t="shared" si="12"/>
        <v>0</v>
      </c>
      <c r="AT52" s="42">
        <f t="shared" si="13"/>
        <v>0</v>
      </c>
    </row>
    <row r="53" spans="1:46" ht="15" customHeight="1" x14ac:dyDescent="0.35">
      <c r="A53" s="37">
        <v>21</v>
      </c>
      <c r="B53" s="38"/>
      <c r="C53" s="163"/>
      <c r="D53" s="212"/>
      <c r="E53" s="38"/>
      <c r="F53" s="39"/>
      <c r="G53" s="38"/>
      <c r="H53" s="38"/>
      <c r="I53" s="39"/>
      <c r="J53" s="38"/>
      <c r="K53" s="38"/>
      <c r="L53" s="38"/>
      <c r="M53" s="213"/>
      <c r="N53" s="47" t="str">
        <f t="shared" si="0"/>
        <v>VIDE</v>
      </c>
      <c r="O53" s="38"/>
      <c r="P53" s="38"/>
      <c r="Q53" s="38"/>
      <c r="R53" s="38"/>
      <c r="S53" s="38"/>
      <c r="T53" s="38"/>
      <c r="U53" s="38"/>
      <c r="V53" s="38"/>
      <c r="W53" s="38"/>
      <c r="X53" s="38"/>
      <c r="Y53" s="38"/>
      <c r="Z53" s="40"/>
      <c r="AA53" s="39"/>
      <c r="AB53" s="38"/>
      <c r="AC53" s="38"/>
      <c r="AE53" s="50">
        <f t="shared" si="1"/>
        <v>0</v>
      </c>
      <c r="AF53" s="50">
        <f t="shared" si="2"/>
        <v>0</v>
      </c>
      <c r="AG53" s="50">
        <f t="shared" si="3"/>
        <v>0</v>
      </c>
      <c r="AH53" s="50">
        <f t="shared" si="4"/>
        <v>0</v>
      </c>
      <c r="AI53" s="50">
        <f t="shared" si="5"/>
        <v>0</v>
      </c>
      <c r="AJ53" s="143">
        <f t="shared" si="6"/>
        <v>0</v>
      </c>
      <c r="AK53" s="50">
        <f t="shared" si="7"/>
        <v>0</v>
      </c>
      <c r="AL53" s="164"/>
      <c r="AM53" s="164"/>
      <c r="AN53" s="164"/>
      <c r="AO53" s="49">
        <f t="shared" si="8"/>
        <v>0</v>
      </c>
      <c r="AP53" s="42">
        <f t="shared" si="9"/>
        <v>0</v>
      </c>
      <c r="AQ53" s="42">
        <f t="shared" si="10"/>
        <v>0</v>
      </c>
      <c r="AR53" s="42">
        <f t="shared" si="11"/>
        <v>0</v>
      </c>
      <c r="AS53" s="42">
        <f t="shared" si="12"/>
        <v>0</v>
      </c>
      <c r="AT53" s="42">
        <f t="shared" si="13"/>
        <v>0</v>
      </c>
    </row>
    <row r="54" spans="1:46" ht="15" customHeight="1" x14ac:dyDescent="0.35">
      <c r="A54" s="37">
        <v>22</v>
      </c>
      <c r="B54" s="38"/>
      <c r="C54" s="163"/>
      <c r="D54" s="212"/>
      <c r="E54" s="38"/>
      <c r="F54" s="39"/>
      <c r="G54" s="38"/>
      <c r="H54" s="38"/>
      <c r="I54" s="39"/>
      <c r="J54" s="38"/>
      <c r="K54" s="38"/>
      <c r="L54" s="38"/>
      <c r="M54" s="213"/>
      <c r="N54" s="47" t="str">
        <f t="shared" si="0"/>
        <v>VIDE</v>
      </c>
      <c r="O54" s="38"/>
      <c r="P54" s="38"/>
      <c r="Q54" s="38"/>
      <c r="R54" s="38"/>
      <c r="S54" s="38"/>
      <c r="T54" s="38"/>
      <c r="U54" s="38"/>
      <c r="V54" s="38"/>
      <c r="W54" s="38"/>
      <c r="X54" s="38"/>
      <c r="Y54" s="38"/>
      <c r="Z54" s="40"/>
      <c r="AA54" s="39"/>
      <c r="AB54" s="38"/>
      <c r="AC54" s="38"/>
      <c r="AE54" s="50">
        <f t="shared" si="1"/>
        <v>0</v>
      </c>
      <c r="AF54" s="50">
        <f t="shared" si="2"/>
        <v>0</v>
      </c>
      <c r="AG54" s="50">
        <f t="shared" si="3"/>
        <v>0</v>
      </c>
      <c r="AH54" s="50">
        <f t="shared" si="4"/>
        <v>0</v>
      </c>
      <c r="AI54" s="50">
        <f t="shared" si="5"/>
        <v>0</v>
      </c>
      <c r="AJ54" s="143">
        <f t="shared" si="6"/>
        <v>0</v>
      </c>
      <c r="AK54" s="50">
        <f t="shared" si="7"/>
        <v>0</v>
      </c>
      <c r="AL54" s="164"/>
      <c r="AM54" s="164"/>
      <c r="AN54" s="164"/>
      <c r="AO54" s="49">
        <f t="shared" si="8"/>
        <v>0</v>
      </c>
      <c r="AP54" s="42">
        <f t="shared" si="9"/>
        <v>0</v>
      </c>
      <c r="AQ54" s="42">
        <f t="shared" si="10"/>
        <v>0</v>
      </c>
      <c r="AR54" s="42">
        <f t="shared" si="11"/>
        <v>0</v>
      </c>
      <c r="AS54" s="42">
        <f t="shared" si="12"/>
        <v>0</v>
      </c>
      <c r="AT54" s="42">
        <f t="shared" si="13"/>
        <v>0</v>
      </c>
    </row>
    <row r="55" spans="1:46" ht="15" customHeight="1" x14ac:dyDescent="0.35">
      <c r="A55" s="37">
        <v>23</v>
      </c>
      <c r="B55" s="38"/>
      <c r="C55" s="163"/>
      <c r="D55" s="212"/>
      <c r="E55" s="38"/>
      <c r="F55" s="39"/>
      <c r="G55" s="38"/>
      <c r="H55" s="38"/>
      <c r="I55" s="39"/>
      <c r="J55" s="38"/>
      <c r="K55" s="38"/>
      <c r="L55" s="38"/>
      <c r="M55" s="213"/>
      <c r="N55" s="47" t="str">
        <f t="shared" si="0"/>
        <v>VIDE</v>
      </c>
      <c r="O55" s="38"/>
      <c r="P55" s="38"/>
      <c r="Q55" s="38"/>
      <c r="R55" s="38"/>
      <c r="S55" s="38"/>
      <c r="T55" s="38"/>
      <c r="U55" s="38"/>
      <c r="V55" s="38"/>
      <c r="W55" s="38"/>
      <c r="X55" s="38"/>
      <c r="Y55" s="38"/>
      <c r="Z55" s="40"/>
      <c r="AA55" s="39"/>
      <c r="AB55" s="38"/>
      <c r="AC55" s="38"/>
      <c r="AE55" s="50">
        <f t="shared" si="1"/>
        <v>0</v>
      </c>
      <c r="AF55" s="50">
        <f t="shared" si="2"/>
        <v>0</v>
      </c>
      <c r="AG55" s="50">
        <f t="shared" si="3"/>
        <v>0</v>
      </c>
      <c r="AH55" s="50">
        <f t="shared" si="4"/>
        <v>0</v>
      </c>
      <c r="AI55" s="50">
        <f t="shared" si="5"/>
        <v>0</v>
      </c>
      <c r="AJ55" s="143">
        <f t="shared" si="6"/>
        <v>0</v>
      </c>
      <c r="AK55" s="50">
        <f t="shared" si="7"/>
        <v>0</v>
      </c>
      <c r="AL55" s="164"/>
      <c r="AM55" s="164"/>
      <c r="AN55" s="164"/>
      <c r="AO55" s="49">
        <f t="shared" si="8"/>
        <v>0</v>
      </c>
      <c r="AP55" s="42">
        <f t="shared" si="9"/>
        <v>0</v>
      </c>
      <c r="AQ55" s="42">
        <f t="shared" si="10"/>
        <v>0</v>
      </c>
      <c r="AR55" s="42">
        <f t="shared" si="11"/>
        <v>0</v>
      </c>
      <c r="AS55" s="42">
        <f t="shared" si="12"/>
        <v>0</v>
      </c>
      <c r="AT55" s="42">
        <f t="shared" si="13"/>
        <v>0</v>
      </c>
    </row>
    <row r="56" spans="1:46" ht="15" customHeight="1" x14ac:dyDescent="0.35">
      <c r="A56" s="37">
        <v>24</v>
      </c>
      <c r="B56" s="38"/>
      <c r="C56" s="163"/>
      <c r="D56" s="212"/>
      <c r="E56" s="38"/>
      <c r="F56" s="39"/>
      <c r="G56" s="38"/>
      <c r="H56" s="38"/>
      <c r="I56" s="39"/>
      <c r="J56" s="38"/>
      <c r="K56" s="38"/>
      <c r="L56" s="38"/>
      <c r="M56" s="213"/>
      <c r="N56" s="47" t="str">
        <f t="shared" si="0"/>
        <v>VIDE</v>
      </c>
      <c r="O56" s="38"/>
      <c r="P56" s="38"/>
      <c r="Q56" s="38"/>
      <c r="R56" s="38"/>
      <c r="S56" s="38"/>
      <c r="T56" s="38"/>
      <c r="U56" s="38"/>
      <c r="V56" s="38"/>
      <c r="W56" s="38"/>
      <c r="X56" s="38"/>
      <c r="Y56" s="38"/>
      <c r="Z56" s="40"/>
      <c r="AA56" s="39"/>
      <c r="AB56" s="38"/>
      <c r="AC56" s="38"/>
      <c r="AE56" s="50">
        <f t="shared" si="1"/>
        <v>0</v>
      </c>
      <c r="AF56" s="50">
        <f t="shared" si="2"/>
        <v>0</v>
      </c>
      <c r="AG56" s="50">
        <f t="shared" si="3"/>
        <v>0</v>
      </c>
      <c r="AH56" s="50">
        <f t="shared" si="4"/>
        <v>0</v>
      </c>
      <c r="AI56" s="50">
        <f t="shared" si="5"/>
        <v>0</v>
      </c>
      <c r="AJ56" s="143">
        <f t="shared" si="6"/>
        <v>0</v>
      </c>
      <c r="AK56" s="50">
        <f t="shared" si="7"/>
        <v>0</v>
      </c>
      <c r="AL56" s="164"/>
      <c r="AM56" s="164"/>
      <c r="AN56" s="164"/>
      <c r="AO56" s="49">
        <f t="shared" si="8"/>
        <v>0</v>
      </c>
      <c r="AP56" s="42">
        <f t="shared" si="9"/>
        <v>0</v>
      </c>
      <c r="AQ56" s="42">
        <f t="shared" si="10"/>
        <v>0</v>
      </c>
      <c r="AR56" s="42">
        <f t="shared" si="11"/>
        <v>0</v>
      </c>
      <c r="AS56" s="42">
        <f t="shared" si="12"/>
        <v>0</v>
      </c>
      <c r="AT56" s="42">
        <f t="shared" si="13"/>
        <v>0</v>
      </c>
    </row>
    <row r="57" spans="1:46" ht="15" customHeight="1" x14ac:dyDescent="0.35">
      <c r="A57" s="37">
        <v>25</v>
      </c>
      <c r="B57" s="38"/>
      <c r="C57" s="163"/>
      <c r="D57" s="212"/>
      <c r="E57" s="38"/>
      <c r="F57" s="39"/>
      <c r="G57" s="38"/>
      <c r="H57" s="38"/>
      <c r="I57" s="39"/>
      <c r="J57" s="38"/>
      <c r="K57" s="38"/>
      <c r="L57" s="38"/>
      <c r="M57" s="213"/>
      <c r="N57" s="47" t="str">
        <f t="shared" si="0"/>
        <v>VIDE</v>
      </c>
      <c r="O57" s="38"/>
      <c r="P57" s="38"/>
      <c r="Q57" s="38"/>
      <c r="R57" s="38"/>
      <c r="S57" s="38"/>
      <c r="T57" s="38"/>
      <c r="U57" s="38"/>
      <c r="V57" s="38"/>
      <c r="W57" s="38"/>
      <c r="X57" s="38"/>
      <c r="Y57" s="38"/>
      <c r="Z57" s="40"/>
      <c r="AA57" s="39"/>
      <c r="AB57" s="38"/>
      <c r="AC57" s="38"/>
      <c r="AE57" s="50">
        <f t="shared" si="1"/>
        <v>0</v>
      </c>
      <c r="AF57" s="50">
        <f t="shared" si="2"/>
        <v>0</v>
      </c>
      <c r="AG57" s="50">
        <f t="shared" si="3"/>
        <v>0</v>
      </c>
      <c r="AH57" s="50">
        <f t="shared" si="4"/>
        <v>0</v>
      </c>
      <c r="AI57" s="50">
        <f t="shared" si="5"/>
        <v>0</v>
      </c>
      <c r="AJ57" s="143">
        <f t="shared" si="6"/>
        <v>0</v>
      </c>
      <c r="AK57" s="50">
        <f t="shared" si="7"/>
        <v>0</v>
      </c>
      <c r="AL57" s="164"/>
      <c r="AM57" s="164"/>
      <c r="AN57" s="164"/>
      <c r="AO57" s="49">
        <f t="shared" si="8"/>
        <v>0</v>
      </c>
      <c r="AP57" s="42">
        <f t="shared" si="9"/>
        <v>0</v>
      </c>
      <c r="AQ57" s="42">
        <f t="shared" si="10"/>
        <v>0</v>
      </c>
      <c r="AR57" s="42">
        <f t="shared" si="11"/>
        <v>0</v>
      </c>
      <c r="AS57" s="42">
        <f t="shared" si="12"/>
        <v>0</v>
      </c>
      <c r="AT57" s="42">
        <f t="shared" si="13"/>
        <v>0</v>
      </c>
    </row>
    <row r="58" spans="1:46" ht="15" customHeight="1" x14ac:dyDescent="0.35">
      <c r="A58" s="37">
        <v>26</v>
      </c>
      <c r="B58" s="38"/>
      <c r="C58" s="163"/>
      <c r="D58" s="212"/>
      <c r="E58" s="38"/>
      <c r="F58" s="39"/>
      <c r="G58" s="38"/>
      <c r="H58" s="38"/>
      <c r="I58" s="39"/>
      <c r="J58" s="38"/>
      <c r="K58" s="38"/>
      <c r="L58" s="38"/>
      <c r="M58" s="213"/>
      <c r="N58" s="47" t="str">
        <f t="shared" si="0"/>
        <v>VIDE</v>
      </c>
      <c r="O58" s="38"/>
      <c r="P58" s="38"/>
      <c r="Q58" s="38"/>
      <c r="R58" s="38"/>
      <c r="S58" s="38"/>
      <c r="T58" s="38"/>
      <c r="U58" s="38"/>
      <c r="V58" s="38"/>
      <c r="W58" s="38"/>
      <c r="X58" s="38"/>
      <c r="Y58" s="38"/>
      <c r="Z58" s="40"/>
      <c r="AA58" s="39"/>
      <c r="AB58" s="38"/>
      <c r="AC58" s="38"/>
      <c r="AE58" s="50">
        <f t="shared" si="1"/>
        <v>0</v>
      </c>
      <c r="AF58" s="50">
        <f t="shared" si="2"/>
        <v>0</v>
      </c>
      <c r="AG58" s="50">
        <f t="shared" si="3"/>
        <v>0</v>
      </c>
      <c r="AH58" s="50">
        <f t="shared" si="4"/>
        <v>0</v>
      </c>
      <c r="AI58" s="50">
        <f t="shared" si="5"/>
        <v>0</v>
      </c>
      <c r="AJ58" s="143">
        <f t="shared" si="6"/>
        <v>0</v>
      </c>
      <c r="AK58" s="50">
        <f t="shared" si="7"/>
        <v>0</v>
      </c>
      <c r="AL58" s="164"/>
      <c r="AM58" s="164"/>
      <c r="AN58" s="164"/>
      <c r="AO58" s="49">
        <f t="shared" si="8"/>
        <v>0</v>
      </c>
      <c r="AP58" s="42">
        <f t="shared" si="9"/>
        <v>0</v>
      </c>
      <c r="AQ58" s="42">
        <f t="shared" si="10"/>
        <v>0</v>
      </c>
      <c r="AR58" s="42">
        <f t="shared" si="11"/>
        <v>0</v>
      </c>
      <c r="AS58" s="42">
        <f t="shared" si="12"/>
        <v>0</v>
      </c>
      <c r="AT58" s="42">
        <f t="shared" si="13"/>
        <v>0</v>
      </c>
    </row>
    <row r="59" spans="1:46" ht="15" customHeight="1" x14ac:dyDescent="0.35">
      <c r="A59" s="37">
        <v>27</v>
      </c>
      <c r="B59" s="38"/>
      <c r="C59" s="163"/>
      <c r="D59" s="212"/>
      <c r="E59" s="38"/>
      <c r="F59" s="39"/>
      <c r="G59" s="38"/>
      <c r="H59" s="38"/>
      <c r="I59" s="39"/>
      <c r="J59" s="38"/>
      <c r="K59" s="38"/>
      <c r="L59" s="38"/>
      <c r="M59" s="213"/>
      <c r="N59" s="47" t="str">
        <f t="shared" si="0"/>
        <v>VIDE</v>
      </c>
      <c r="O59" s="38"/>
      <c r="P59" s="38"/>
      <c r="Q59" s="38"/>
      <c r="R59" s="38"/>
      <c r="S59" s="38"/>
      <c r="T59" s="38"/>
      <c r="U59" s="38"/>
      <c r="V59" s="38"/>
      <c r="W59" s="38"/>
      <c r="X59" s="38"/>
      <c r="Y59" s="38"/>
      <c r="Z59" s="40"/>
      <c r="AA59" s="39"/>
      <c r="AB59" s="38"/>
      <c r="AC59" s="38"/>
      <c r="AE59" s="50">
        <f t="shared" si="1"/>
        <v>0</v>
      </c>
      <c r="AF59" s="50">
        <f t="shared" si="2"/>
        <v>0</v>
      </c>
      <c r="AG59" s="50">
        <f t="shared" si="3"/>
        <v>0</v>
      </c>
      <c r="AH59" s="50">
        <f t="shared" si="4"/>
        <v>0</v>
      </c>
      <c r="AI59" s="50">
        <f t="shared" si="5"/>
        <v>0</v>
      </c>
      <c r="AJ59" s="143">
        <f t="shared" si="6"/>
        <v>0</v>
      </c>
      <c r="AK59" s="50">
        <f t="shared" si="7"/>
        <v>0</v>
      </c>
      <c r="AL59" s="164"/>
      <c r="AM59" s="164"/>
      <c r="AN59" s="164"/>
      <c r="AO59" s="49">
        <f t="shared" si="8"/>
        <v>0</v>
      </c>
      <c r="AP59" s="42">
        <f t="shared" si="9"/>
        <v>0</v>
      </c>
      <c r="AQ59" s="42">
        <f t="shared" si="10"/>
        <v>0</v>
      </c>
      <c r="AR59" s="42">
        <f t="shared" si="11"/>
        <v>0</v>
      </c>
      <c r="AS59" s="42">
        <f t="shared" si="12"/>
        <v>0</v>
      </c>
      <c r="AT59" s="42">
        <f t="shared" si="13"/>
        <v>0</v>
      </c>
    </row>
    <row r="60" spans="1:46" ht="15" customHeight="1" x14ac:dyDescent="0.35">
      <c r="A60" s="37">
        <v>28</v>
      </c>
      <c r="B60" s="38"/>
      <c r="C60" s="163"/>
      <c r="D60" s="212"/>
      <c r="E60" s="38"/>
      <c r="F60" s="39"/>
      <c r="G60" s="38"/>
      <c r="H60" s="38"/>
      <c r="I60" s="39"/>
      <c r="J60" s="38"/>
      <c r="K60" s="38"/>
      <c r="L60" s="38"/>
      <c r="M60" s="213"/>
      <c r="N60" s="47" t="str">
        <f t="shared" si="0"/>
        <v>VIDE</v>
      </c>
      <c r="O60" s="38"/>
      <c r="P60" s="38"/>
      <c r="Q60" s="38"/>
      <c r="R60" s="38"/>
      <c r="S60" s="38"/>
      <c r="T60" s="38"/>
      <c r="U60" s="38"/>
      <c r="V60" s="38"/>
      <c r="W60" s="38"/>
      <c r="X60" s="38"/>
      <c r="Y60" s="38"/>
      <c r="Z60" s="40"/>
      <c r="AA60" s="39"/>
      <c r="AB60" s="38"/>
      <c r="AC60" s="38"/>
      <c r="AE60" s="50">
        <f t="shared" si="1"/>
        <v>0</v>
      </c>
      <c r="AF60" s="50">
        <f t="shared" si="2"/>
        <v>0</v>
      </c>
      <c r="AG60" s="50">
        <f t="shared" si="3"/>
        <v>0</v>
      </c>
      <c r="AH60" s="50">
        <f t="shared" si="4"/>
        <v>0</v>
      </c>
      <c r="AI60" s="50">
        <f t="shared" si="5"/>
        <v>0</v>
      </c>
      <c r="AJ60" s="143">
        <f t="shared" si="6"/>
        <v>0</v>
      </c>
      <c r="AK60" s="50">
        <f t="shared" si="7"/>
        <v>0</v>
      </c>
      <c r="AL60" s="164"/>
      <c r="AM60" s="164"/>
      <c r="AN60" s="164"/>
      <c r="AO60" s="49">
        <f t="shared" si="8"/>
        <v>0</v>
      </c>
      <c r="AP60" s="42">
        <f t="shared" si="9"/>
        <v>0</v>
      </c>
      <c r="AQ60" s="42">
        <f t="shared" si="10"/>
        <v>0</v>
      </c>
      <c r="AR60" s="42">
        <f t="shared" si="11"/>
        <v>0</v>
      </c>
      <c r="AS60" s="42">
        <f t="shared" si="12"/>
        <v>0</v>
      </c>
      <c r="AT60" s="42">
        <f t="shared" si="13"/>
        <v>0</v>
      </c>
    </row>
    <row r="61" spans="1:46" ht="15" customHeight="1" x14ac:dyDescent="0.35">
      <c r="A61" s="37">
        <v>29</v>
      </c>
      <c r="B61" s="38"/>
      <c r="C61" s="163"/>
      <c r="D61" s="212"/>
      <c r="E61" s="38"/>
      <c r="F61" s="39"/>
      <c r="G61" s="38"/>
      <c r="H61" s="38"/>
      <c r="I61" s="39"/>
      <c r="J61" s="38"/>
      <c r="K61" s="38"/>
      <c r="L61" s="38"/>
      <c r="M61" s="213"/>
      <c r="N61" s="47" t="str">
        <f t="shared" si="0"/>
        <v>VIDE</v>
      </c>
      <c r="O61" s="38"/>
      <c r="P61" s="38"/>
      <c r="Q61" s="38"/>
      <c r="R61" s="38"/>
      <c r="S61" s="38"/>
      <c r="T61" s="38"/>
      <c r="U61" s="38"/>
      <c r="V61" s="38"/>
      <c r="W61" s="38"/>
      <c r="X61" s="38"/>
      <c r="Y61" s="38"/>
      <c r="Z61" s="40"/>
      <c r="AA61" s="39"/>
      <c r="AB61" s="38"/>
      <c r="AC61" s="38"/>
      <c r="AE61" s="50">
        <f t="shared" si="1"/>
        <v>0</v>
      </c>
      <c r="AF61" s="50">
        <f t="shared" si="2"/>
        <v>0</v>
      </c>
      <c r="AG61" s="50">
        <f t="shared" si="3"/>
        <v>0</v>
      </c>
      <c r="AH61" s="50">
        <f t="shared" si="4"/>
        <v>0</v>
      </c>
      <c r="AI61" s="50">
        <f t="shared" si="5"/>
        <v>0</v>
      </c>
      <c r="AJ61" s="143">
        <f t="shared" si="6"/>
        <v>0</v>
      </c>
      <c r="AK61" s="50">
        <f t="shared" si="7"/>
        <v>0</v>
      </c>
      <c r="AL61" s="164"/>
      <c r="AM61" s="164"/>
      <c r="AN61" s="164"/>
      <c r="AO61" s="49">
        <f t="shared" si="8"/>
        <v>0</v>
      </c>
      <c r="AP61" s="42">
        <f t="shared" si="9"/>
        <v>0</v>
      </c>
      <c r="AQ61" s="42">
        <f t="shared" si="10"/>
        <v>0</v>
      </c>
      <c r="AR61" s="42">
        <f t="shared" si="11"/>
        <v>0</v>
      </c>
      <c r="AS61" s="42">
        <f t="shared" si="12"/>
        <v>0</v>
      </c>
      <c r="AT61" s="42">
        <f t="shared" si="13"/>
        <v>0</v>
      </c>
    </row>
    <row r="62" spans="1:46" ht="15" customHeight="1" x14ac:dyDescent="0.35">
      <c r="A62" s="37">
        <v>30</v>
      </c>
      <c r="B62" s="38"/>
      <c r="C62" s="163"/>
      <c r="D62" s="212"/>
      <c r="E62" s="38"/>
      <c r="F62" s="39"/>
      <c r="G62" s="38"/>
      <c r="H62" s="38"/>
      <c r="I62" s="39"/>
      <c r="J62" s="38"/>
      <c r="K62" s="38"/>
      <c r="L62" s="38"/>
      <c r="M62" s="213"/>
      <c r="N62" s="47" t="str">
        <f t="shared" si="0"/>
        <v>VIDE</v>
      </c>
      <c r="O62" s="38"/>
      <c r="P62" s="38"/>
      <c r="Q62" s="38"/>
      <c r="R62" s="38"/>
      <c r="S62" s="38"/>
      <c r="T62" s="38"/>
      <c r="U62" s="38"/>
      <c r="V62" s="38"/>
      <c r="W62" s="38"/>
      <c r="X62" s="38"/>
      <c r="Y62" s="38"/>
      <c r="Z62" s="40"/>
      <c r="AA62" s="39"/>
      <c r="AB62" s="38"/>
      <c r="AC62" s="38"/>
      <c r="AE62" s="50">
        <f t="shared" si="1"/>
        <v>0</v>
      </c>
      <c r="AF62" s="50">
        <f t="shared" si="2"/>
        <v>0</v>
      </c>
      <c r="AG62" s="50">
        <f t="shared" si="3"/>
        <v>0</v>
      </c>
      <c r="AH62" s="50">
        <f t="shared" si="4"/>
        <v>0</v>
      </c>
      <c r="AI62" s="50">
        <f t="shared" si="5"/>
        <v>0</v>
      </c>
      <c r="AJ62" s="143">
        <f t="shared" si="6"/>
        <v>0</v>
      </c>
      <c r="AK62" s="50">
        <f t="shared" si="7"/>
        <v>0</v>
      </c>
      <c r="AL62" s="164"/>
      <c r="AM62" s="164"/>
      <c r="AN62" s="164"/>
      <c r="AO62" s="49">
        <f t="shared" si="8"/>
        <v>0</v>
      </c>
      <c r="AP62" s="42">
        <f t="shared" si="9"/>
        <v>0</v>
      </c>
      <c r="AQ62" s="42">
        <f t="shared" si="10"/>
        <v>0</v>
      </c>
      <c r="AR62" s="42">
        <f t="shared" si="11"/>
        <v>0</v>
      </c>
      <c r="AS62" s="42">
        <f t="shared" si="12"/>
        <v>0</v>
      </c>
      <c r="AT62" s="42">
        <f t="shared" si="13"/>
        <v>0</v>
      </c>
    </row>
    <row r="63" spans="1:46" ht="15" customHeight="1" x14ac:dyDescent="0.35">
      <c r="A63" s="37">
        <v>31</v>
      </c>
      <c r="B63" s="38"/>
      <c r="C63" s="163"/>
      <c r="D63" s="212"/>
      <c r="E63" s="38"/>
      <c r="F63" s="39"/>
      <c r="G63" s="38"/>
      <c r="H63" s="38"/>
      <c r="I63" s="39"/>
      <c r="J63" s="38"/>
      <c r="K63" s="38"/>
      <c r="L63" s="38"/>
      <c r="M63" s="213"/>
      <c r="N63" s="47" t="str">
        <f t="shared" si="0"/>
        <v>VIDE</v>
      </c>
      <c r="O63" s="38"/>
      <c r="P63" s="38"/>
      <c r="Q63" s="38"/>
      <c r="R63" s="38"/>
      <c r="S63" s="38"/>
      <c r="T63" s="38"/>
      <c r="U63" s="38"/>
      <c r="V63" s="38"/>
      <c r="W63" s="38"/>
      <c r="X63" s="38"/>
      <c r="Y63" s="38"/>
      <c r="Z63" s="40"/>
      <c r="AA63" s="39"/>
      <c r="AB63" s="38"/>
      <c r="AC63" s="38"/>
      <c r="AE63" s="50">
        <f t="shared" si="1"/>
        <v>0</v>
      </c>
      <c r="AF63" s="50">
        <f t="shared" si="2"/>
        <v>0</v>
      </c>
      <c r="AG63" s="50">
        <f t="shared" si="3"/>
        <v>0</v>
      </c>
      <c r="AH63" s="50">
        <f t="shared" si="4"/>
        <v>0</v>
      </c>
      <c r="AI63" s="50">
        <f t="shared" si="5"/>
        <v>0</v>
      </c>
      <c r="AJ63" s="143">
        <f t="shared" si="6"/>
        <v>0</v>
      </c>
      <c r="AK63" s="50">
        <f t="shared" si="7"/>
        <v>0</v>
      </c>
      <c r="AL63" s="164"/>
      <c r="AM63" s="164"/>
      <c r="AN63" s="164"/>
      <c r="AO63" s="49">
        <f t="shared" si="8"/>
        <v>0</v>
      </c>
      <c r="AP63" s="42">
        <f t="shared" si="9"/>
        <v>0</v>
      </c>
      <c r="AQ63" s="42">
        <f t="shared" si="10"/>
        <v>0</v>
      </c>
      <c r="AR63" s="42">
        <f t="shared" si="11"/>
        <v>0</v>
      </c>
      <c r="AS63" s="42">
        <f t="shared" si="12"/>
        <v>0</v>
      </c>
      <c r="AT63" s="42">
        <f t="shared" si="13"/>
        <v>0</v>
      </c>
    </row>
    <row r="64" spans="1:46" ht="15" customHeight="1" x14ac:dyDescent="0.35">
      <c r="A64" s="37">
        <v>32</v>
      </c>
      <c r="B64" s="38"/>
      <c r="C64" s="163"/>
      <c r="D64" s="212"/>
      <c r="E64" s="38"/>
      <c r="F64" s="39"/>
      <c r="G64" s="38"/>
      <c r="H64" s="38"/>
      <c r="I64" s="39"/>
      <c r="J64" s="38"/>
      <c r="K64" s="38"/>
      <c r="L64" s="38"/>
      <c r="M64" s="213"/>
      <c r="N64" s="47" t="str">
        <f t="shared" si="0"/>
        <v>VIDE</v>
      </c>
      <c r="O64" s="38"/>
      <c r="P64" s="38"/>
      <c r="Q64" s="38"/>
      <c r="R64" s="38"/>
      <c r="S64" s="38"/>
      <c r="T64" s="38"/>
      <c r="U64" s="38"/>
      <c r="V64" s="38"/>
      <c r="W64" s="38"/>
      <c r="X64" s="38"/>
      <c r="Y64" s="38"/>
      <c r="Z64" s="40"/>
      <c r="AA64" s="39"/>
      <c r="AB64" s="38"/>
      <c r="AC64" s="38"/>
      <c r="AE64" s="50">
        <f t="shared" si="1"/>
        <v>0</v>
      </c>
      <c r="AF64" s="50">
        <f t="shared" si="2"/>
        <v>0</v>
      </c>
      <c r="AG64" s="50">
        <f t="shared" si="3"/>
        <v>0</v>
      </c>
      <c r="AH64" s="50">
        <f t="shared" si="4"/>
        <v>0</v>
      </c>
      <c r="AI64" s="50">
        <f t="shared" si="5"/>
        <v>0</v>
      </c>
      <c r="AJ64" s="143">
        <f t="shared" si="6"/>
        <v>0</v>
      </c>
      <c r="AK64" s="50">
        <f t="shared" si="7"/>
        <v>0</v>
      </c>
      <c r="AL64" s="164"/>
      <c r="AM64" s="164"/>
      <c r="AN64" s="164"/>
      <c r="AO64" s="49">
        <f t="shared" si="8"/>
        <v>0</v>
      </c>
      <c r="AP64" s="42">
        <f t="shared" si="9"/>
        <v>0</v>
      </c>
      <c r="AQ64" s="42">
        <f t="shared" si="10"/>
        <v>0</v>
      </c>
      <c r="AR64" s="42">
        <f t="shared" si="11"/>
        <v>0</v>
      </c>
      <c r="AS64" s="42">
        <f t="shared" si="12"/>
        <v>0</v>
      </c>
      <c r="AT64" s="42">
        <f t="shared" si="13"/>
        <v>0</v>
      </c>
    </row>
    <row r="65" spans="1:46" ht="15" customHeight="1" x14ac:dyDescent="0.35">
      <c r="A65" s="37">
        <v>33</v>
      </c>
      <c r="B65" s="38"/>
      <c r="C65" s="163"/>
      <c r="D65" s="212"/>
      <c r="E65" s="38"/>
      <c r="F65" s="39"/>
      <c r="G65" s="38"/>
      <c r="H65" s="38"/>
      <c r="I65" s="39"/>
      <c r="J65" s="38"/>
      <c r="K65" s="38"/>
      <c r="L65" s="38"/>
      <c r="M65" s="213"/>
      <c r="N65" s="47" t="str">
        <f t="shared" si="0"/>
        <v>VIDE</v>
      </c>
      <c r="O65" s="38"/>
      <c r="P65" s="38"/>
      <c r="Q65" s="38"/>
      <c r="R65" s="38"/>
      <c r="S65" s="38"/>
      <c r="T65" s="38"/>
      <c r="U65" s="38"/>
      <c r="V65" s="38"/>
      <c r="W65" s="38"/>
      <c r="X65" s="38"/>
      <c r="Y65" s="38"/>
      <c r="Z65" s="40"/>
      <c r="AA65" s="39"/>
      <c r="AB65" s="38"/>
      <c r="AC65" s="38"/>
      <c r="AE65" s="50">
        <f t="shared" si="1"/>
        <v>0</v>
      </c>
      <c r="AF65" s="50">
        <f t="shared" si="2"/>
        <v>0</v>
      </c>
      <c r="AG65" s="50">
        <f t="shared" ref="AG65:AG96" si="14">IF(AND(N65=1,AF65=1),1,0)</f>
        <v>0</v>
      </c>
      <c r="AH65" s="50">
        <f t="shared" si="4"/>
        <v>0</v>
      </c>
      <c r="AI65" s="50">
        <f t="shared" si="5"/>
        <v>0</v>
      </c>
      <c r="AJ65" s="143">
        <f t="shared" si="6"/>
        <v>0</v>
      </c>
      <c r="AK65" s="50">
        <f t="shared" si="7"/>
        <v>0</v>
      </c>
      <c r="AL65" s="164"/>
      <c r="AM65" s="164"/>
      <c r="AN65" s="164"/>
      <c r="AO65" s="49">
        <f t="shared" si="8"/>
        <v>0</v>
      </c>
      <c r="AP65" s="42">
        <f t="shared" si="9"/>
        <v>0</v>
      </c>
      <c r="AQ65" s="42">
        <f t="shared" si="10"/>
        <v>0</v>
      </c>
      <c r="AR65" s="42">
        <f t="shared" si="11"/>
        <v>0</v>
      </c>
      <c r="AS65" s="42">
        <f t="shared" si="12"/>
        <v>0</v>
      </c>
      <c r="AT65" s="42">
        <f t="shared" si="13"/>
        <v>0</v>
      </c>
    </row>
    <row r="66" spans="1:46" ht="15" customHeight="1" x14ac:dyDescent="0.35">
      <c r="A66" s="37">
        <v>34</v>
      </c>
      <c r="B66" s="38"/>
      <c r="C66" s="163"/>
      <c r="D66" s="212"/>
      <c r="E66" s="38"/>
      <c r="F66" s="39"/>
      <c r="G66" s="38"/>
      <c r="H66" s="38"/>
      <c r="I66" s="39"/>
      <c r="J66" s="38"/>
      <c r="K66" s="38"/>
      <c r="L66" s="38"/>
      <c r="M66" s="213"/>
      <c r="N66" s="47" t="str">
        <f t="shared" si="0"/>
        <v>VIDE</v>
      </c>
      <c r="O66" s="38"/>
      <c r="P66" s="38"/>
      <c r="Q66" s="38"/>
      <c r="R66" s="38"/>
      <c r="S66" s="38"/>
      <c r="T66" s="38"/>
      <c r="U66" s="38"/>
      <c r="V66" s="38"/>
      <c r="W66" s="38"/>
      <c r="X66" s="38"/>
      <c r="Y66" s="38"/>
      <c r="Z66" s="40"/>
      <c r="AA66" s="39"/>
      <c r="AB66" s="38"/>
      <c r="AC66" s="38"/>
      <c r="AE66" s="50">
        <f t="shared" si="1"/>
        <v>0</v>
      </c>
      <c r="AF66" s="50">
        <f t="shared" si="2"/>
        <v>0</v>
      </c>
      <c r="AG66" s="50">
        <f t="shared" si="14"/>
        <v>0</v>
      </c>
      <c r="AH66" s="50">
        <f t="shared" si="4"/>
        <v>0</v>
      </c>
      <c r="AI66" s="50">
        <f t="shared" si="5"/>
        <v>0</v>
      </c>
      <c r="AJ66" s="143">
        <f t="shared" si="6"/>
        <v>0</v>
      </c>
      <c r="AK66" s="50">
        <f t="shared" si="7"/>
        <v>0</v>
      </c>
      <c r="AL66" s="164"/>
      <c r="AM66" s="164"/>
      <c r="AN66" s="164"/>
      <c r="AO66" s="49">
        <f t="shared" si="8"/>
        <v>0</v>
      </c>
      <c r="AP66" s="42">
        <f t="shared" si="9"/>
        <v>0</v>
      </c>
      <c r="AQ66" s="42">
        <f t="shared" si="10"/>
        <v>0</v>
      </c>
      <c r="AR66" s="42">
        <f t="shared" si="11"/>
        <v>0</v>
      </c>
      <c r="AS66" s="42">
        <f t="shared" si="12"/>
        <v>0</v>
      </c>
      <c r="AT66" s="42">
        <f t="shared" si="13"/>
        <v>0</v>
      </c>
    </row>
    <row r="67" spans="1:46" ht="15" customHeight="1" x14ac:dyDescent="0.35">
      <c r="A67" s="37">
        <v>35</v>
      </c>
      <c r="B67" s="38"/>
      <c r="C67" s="163"/>
      <c r="D67" s="212"/>
      <c r="E67" s="38"/>
      <c r="F67" s="39"/>
      <c r="G67" s="38"/>
      <c r="H67" s="38"/>
      <c r="I67" s="39"/>
      <c r="J67" s="38"/>
      <c r="K67" s="38"/>
      <c r="L67" s="38"/>
      <c r="M67" s="213"/>
      <c r="N67" s="47" t="str">
        <f t="shared" si="0"/>
        <v>VIDE</v>
      </c>
      <c r="O67" s="38"/>
      <c r="P67" s="38"/>
      <c r="Q67" s="38"/>
      <c r="R67" s="38"/>
      <c r="S67" s="38"/>
      <c r="T67" s="38"/>
      <c r="U67" s="38"/>
      <c r="V67" s="38"/>
      <c r="W67" s="38"/>
      <c r="X67" s="38"/>
      <c r="Y67" s="38"/>
      <c r="Z67" s="40"/>
      <c r="AA67" s="39"/>
      <c r="AB67" s="38"/>
      <c r="AC67" s="38"/>
      <c r="AE67" s="50">
        <f t="shared" si="1"/>
        <v>0</v>
      </c>
      <c r="AF67" s="50">
        <f t="shared" si="2"/>
        <v>0</v>
      </c>
      <c r="AG67" s="50">
        <f t="shared" si="14"/>
        <v>0</v>
      </c>
      <c r="AH67" s="50">
        <f t="shared" si="4"/>
        <v>0</v>
      </c>
      <c r="AI67" s="50">
        <f t="shared" si="5"/>
        <v>0</v>
      </c>
      <c r="AJ67" s="143">
        <f t="shared" si="6"/>
        <v>0</v>
      </c>
      <c r="AK67" s="50">
        <f t="shared" si="7"/>
        <v>0</v>
      </c>
      <c r="AL67" s="164"/>
      <c r="AM67" s="164"/>
      <c r="AN67" s="164"/>
      <c r="AO67" s="49">
        <f t="shared" si="8"/>
        <v>0</v>
      </c>
      <c r="AP67" s="42">
        <f t="shared" si="9"/>
        <v>0</v>
      </c>
      <c r="AQ67" s="42">
        <f t="shared" si="10"/>
        <v>0</v>
      </c>
      <c r="AR67" s="42">
        <f t="shared" si="11"/>
        <v>0</v>
      </c>
      <c r="AS67" s="42">
        <f t="shared" si="12"/>
        <v>0</v>
      </c>
      <c r="AT67" s="42">
        <f t="shared" si="13"/>
        <v>0</v>
      </c>
    </row>
    <row r="68" spans="1:46" ht="15" customHeight="1" x14ac:dyDescent="0.35">
      <c r="A68" s="37">
        <v>36</v>
      </c>
      <c r="B68" s="38"/>
      <c r="C68" s="163"/>
      <c r="D68" s="212"/>
      <c r="E68" s="38"/>
      <c r="F68" s="39"/>
      <c r="G68" s="38"/>
      <c r="H68" s="38"/>
      <c r="I68" s="39"/>
      <c r="J68" s="38"/>
      <c r="K68" s="38"/>
      <c r="L68" s="38"/>
      <c r="M68" s="213"/>
      <c r="N68" s="47" t="str">
        <f t="shared" si="0"/>
        <v>VIDE</v>
      </c>
      <c r="O68" s="38"/>
      <c r="P68" s="38"/>
      <c r="Q68" s="38"/>
      <c r="R68" s="38"/>
      <c r="S68" s="38"/>
      <c r="T68" s="38"/>
      <c r="U68" s="38"/>
      <c r="V68" s="38"/>
      <c r="W68" s="38"/>
      <c r="X68" s="38"/>
      <c r="Y68" s="38"/>
      <c r="Z68" s="40"/>
      <c r="AA68" s="39"/>
      <c r="AB68" s="38"/>
      <c r="AC68" s="38"/>
      <c r="AE68" s="50">
        <f t="shared" si="1"/>
        <v>0</v>
      </c>
      <c r="AF68" s="50">
        <f t="shared" si="2"/>
        <v>0</v>
      </c>
      <c r="AG68" s="50">
        <f t="shared" si="14"/>
        <v>0</v>
      </c>
      <c r="AH68" s="50">
        <f t="shared" si="4"/>
        <v>0</v>
      </c>
      <c r="AI68" s="50">
        <f t="shared" si="5"/>
        <v>0</v>
      </c>
      <c r="AJ68" s="143">
        <f t="shared" si="6"/>
        <v>0</v>
      </c>
      <c r="AK68" s="50">
        <f t="shared" si="7"/>
        <v>0</v>
      </c>
      <c r="AL68" s="164"/>
      <c r="AM68" s="164"/>
      <c r="AN68" s="164"/>
      <c r="AO68" s="49">
        <f t="shared" si="8"/>
        <v>0</v>
      </c>
      <c r="AP68" s="42">
        <f t="shared" si="9"/>
        <v>0</v>
      </c>
      <c r="AQ68" s="42">
        <f t="shared" si="10"/>
        <v>0</v>
      </c>
      <c r="AR68" s="42">
        <f t="shared" si="11"/>
        <v>0</v>
      </c>
      <c r="AS68" s="42">
        <f t="shared" si="12"/>
        <v>0</v>
      </c>
      <c r="AT68" s="42">
        <f t="shared" si="13"/>
        <v>0</v>
      </c>
    </row>
    <row r="69" spans="1:46" ht="15" customHeight="1" x14ac:dyDescent="0.35">
      <c r="A69" s="37">
        <v>37</v>
      </c>
      <c r="B69" s="38"/>
      <c r="C69" s="163"/>
      <c r="D69" s="212"/>
      <c r="E69" s="38"/>
      <c r="F69" s="39"/>
      <c r="G69" s="38"/>
      <c r="H69" s="38"/>
      <c r="I69" s="39"/>
      <c r="J69" s="38"/>
      <c r="K69" s="38"/>
      <c r="L69" s="38"/>
      <c r="M69" s="213"/>
      <c r="N69" s="47" t="str">
        <f t="shared" si="0"/>
        <v>VIDE</v>
      </c>
      <c r="O69" s="38"/>
      <c r="P69" s="38"/>
      <c r="Q69" s="38"/>
      <c r="R69" s="38"/>
      <c r="S69" s="38"/>
      <c r="T69" s="38"/>
      <c r="U69" s="38"/>
      <c r="V69" s="38"/>
      <c r="W69" s="38"/>
      <c r="X69" s="38"/>
      <c r="Y69" s="38"/>
      <c r="Z69" s="40"/>
      <c r="AA69" s="39"/>
      <c r="AB69" s="38"/>
      <c r="AC69" s="38"/>
      <c r="AE69" s="50">
        <f t="shared" si="1"/>
        <v>0</v>
      </c>
      <c r="AF69" s="50">
        <f t="shared" si="2"/>
        <v>0</v>
      </c>
      <c r="AG69" s="50">
        <f t="shared" si="14"/>
        <v>0</v>
      </c>
      <c r="AH69" s="50">
        <f t="shared" si="4"/>
        <v>0</v>
      </c>
      <c r="AI69" s="50">
        <f t="shared" si="5"/>
        <v>0</v>
      </c>
      <c r="AJ69" s="143">
        <f t="shared" si="6"/>
        <v>0</v>
      </c>
      <c r="AK69" s="50">
        <f t="shared" si="7"/>
        <v>0</v>
      </c>
      <c r="AL69" s="164"/>
      <c r="AM69" s="164"/>
      <c r="AN69" s="164"/>
      <c r="AO69" s="49">
        <f t="shared" si="8"/>
        <v>0</v>
      </c>
      <c r="AP69" s="42">
        <f t="shared" si="9"/>
        <v>0</v>
      </c>
      <c r="AQ69" s="42">
        <f t="shared" si="10"/>
        <v>0</v>
      </c>
      <c r="AR69" s="42">
        <f t="shared" si="11"/>
        <v>0</v>
      </c>
      <c r="AS69" s="42">
        <f t="shared" si="12"/>
        <v>0</v>
      </c>
      <c r="AT69" s="42">
        <f t="shared" si="13"/>
        <v>0</v>
      </c>
    </row>
    <row r="70" spans="1:46" ht="15" customHeight="1" x14ac:dyDescent="0.35">
      <c r="A70" s="37">
        <v>38</v>
      </c>
      <c r="B70" s="38"/>
      <c r="C70" s="163"/>
      <c r="D70" s="212"/>
      <c r="E70" s="38"/>
      <c r="F70" s="39"/>
      <c r="G70" s="38"/>
      <c r="H70" s="38"/>
      <c r="I70" s="39"/>
      <c r="J70" s="38"/>
      <c r="K70" s="38"/>
      <c r="L70" s="38"/>
      <c r="M70" s="213"/>
      <c r="N70" s="47" t="str">
        <f t="shared" si="0"/>
        <v>VIDE</v>
      </c>
      <c r="O70" s="38"/>
      <c r="P70" s="38"/>
      <c r="Q70" s="38"/>
      <c r="R70" s="38"/>
      <c r="S70" s="38"/>
      <c r="T70" s="38"/>
      <c r="U70" s="38"/>
      <c r="V70" s="38"/>
      <c r="W70" s="38"/>
      <c r="X70" s="38"/>
      <c r="Y70" s="38"/>
      <c r="Z70" s="40"/>
      <c r="AA70" s="39"/>
      <c r="AB70" s="38"/>
      <c r="AC70" s="38"/>
      <c r="AE70" s="50">
        <f t="shared" si="1"/>
        <v>0</v>
      </c>
      <c r="AF70" s="50">
        <f t="shared" si="2"/>
        <v>0</v>
      </c>
      <c r="AG70" s="50">
        <f t="shared" si="14"/>
        <v>0</v>
      </c>
      <c r="AH70" s="50">
        <f t="shared" si="4"/>
        <v>0</v>
      </c>
      <c r="AI70" s="50">
        <f t="shared" si="5"/>
        <v>0</v>
      </c>
      <c r="AJ70" s="143">
        <f t="shared" si="6"/>
        <v>0</v>
      </c>
      <c r="AK70" s="50">
        <f t="shared" si="7"/>
        <v>0</v>
      </c>
      <c r="AL70" s="164"/>
      <c r="AM70" s="164"/>
      <c r="AN70" s="164"/>
      <c r="AO70" s="49">
        <f t="shared" si="8"/>
        <v>0</v>
      </c>
      <c r="AP70" s="42">
        <f t="shared" si="9"/>
        <v>0</v>
      </c>
      <c r="AQ70" s="42">
        <f t="shared" si="10"/>
        <v>0</v>
      </c>
      <c r="AR70" s="42">
        <f t="shared" si="11"/>
        <v>0</v>
      </c>
      <c r="AS70" s="42">
        <f t="shared" si="12"/>
        <v>0</v>
      </c>
      <c r="AT70" s="42">
        <f t="shared" si="13"/>
        <v>0</v>
      </c>
    </row>
    <row r="71" spans="1:46" ht="15" customHeight="1" x14ac:dyDescent="0.35">
      <c r="A71" s="37">
        <v>39</v>
      </c>
      <c r="B71" s="38"/>
      <c r="C71" s="163"/>
      <c r="D71" s="212"/>
      <c r="E71" s="38"/>
      <c r="F71" s="39"/>
      <c r="G71" s="38"/>
      <c r="H71" s="38"/>
      <c r="I71" s="39"/>
      <c r="J71" s="38"/>
      <c r="K71" s="38"/>
      <c r="L71" s="38"/>
      <c r="M71" s="213"/>
      <c r="N71" s="47" t="str">
        <f t="shared" si="0"/>
        <v>VIDE</v>
      </c>
      <c r="O71" s="38"/>
      <c r="P71" s="38"/>
      <c r="Q71" s="38"/>
      <c r="R71" s="38"/>
      <c r="S71" s="38"/>
      <c r="T71" s="38"/>
      <c r="U71" s="38"/>
      <c r="V71" s="38"/>
      <c r="W71" s="38"/>
      <c r="X71" s="38"/>
      <c r="Y71" s="38"/>
      <c r="Z71" s="40"/>
      <c r="AA71" s="39"/>
      <c r="AB71" s="38"/>
      <c r="AC71" s="38"/>
      <c r="AE71" s="50">
        <f t="shared" si="1"/>
        <v>0</v>
      </c>
      <c r="AF71" s="50">
        <f t="shared" si="2"/>
        <v>0</v>
      </c>
      <c r="AG71" s="50">
        <f t="shared" si="14"/>
        <v>0</v>
      </c>
      <c r="AH71" s="50">
        <f t="shared" si="4"/>
        <v>0</v>
      </c>
      <c r="AI71" s="50">
        <f t="shared" si="5"/>
        <v>0</v>
      </c>
      <c r="AJ71" s="143">
        <f t="shared" si="6"/>
        <v>0</v>
      </c>
      <c r="AK71" s="50">
        <f t="shared" si="7"/>
        <v>0</v>
      </c>
      <c r="AL71" s="164"/>
      <c r="AM71" s="164"/>
      <c r="AN71" s="164"/>
      <c r="AO71" s="49">
        <f t="shared" si="8"/>
        <v>0</v>
      </c>
      <c r="AP71" s="42">
        <f t="shared" si="9"/>
        <v>0</v>
      </c>
      <c r="AQ71" s="42">
        <f t="shared" si="10"/>
        <v>0</v>
      </c>
      <c r="AR71" s="42">
        <f t="shared" si="11"/>
        <v>0</v>
      </c>
      <c r="AS71" s="42">
        <f t="shared" si="12"/>
        <v>0</v>
      </c>
      <c r="AT71" s="42">
        <f t="shared" si="13"/>
        <v>0</v>
      </c>
    </row>
    <row r="72" spans="1:46" ht="15" customHeight="1" x14ac:dyDescent="0.35">
      <c r="A72" s="37">
        <v>40</v>
      </c>
      <c r="B72" s="38"/>
      <c r="C72" s="163"/>
      <c r="D72" s="212"/>
      <c r="E72" s="38"/>
      <c r="F72" s="39"/>
      <c r="G72" s="38"/>
      <c r="H72" s="38"/>
      <c r="I72" s="39"/>
      <c r="J72" s="38"/>
      <c r="K72" s="38"/>
      <c r="L72" s="38"/>
      <c r="M72" s="213"/>
      <c r="N72" s="47" t="str">
        <f t="shared" si="0"/>
        <v>VIDE</v>
      </c>
      <c r="O72" s="38"/>
      <c r="P72" s="38"/>
      <c r="Q72" s="38"/>
      <c r="R72" s="38"/>
      <c r="S72" s="38"/>
      <c r="T72" s="38"/>
      <c r="U72" s="38"/>
      <c r="V72" s="38"/>
      <c r="W72" s="38"/>
      <c r="X72" s="38"/>
      <c r="Y72" s="38"/>
      <c r="Z72" s="40"/>
      <c r="AA72" s="39"/>
      <c r="AB72" s="38"/>
      <c r="AC72" s="38"/>
      <c r="AE72" s="50">
        <f t="shared" si="1"/>
        <v>0</v>
      </c>
      <c r="AF72" s="50">
        <f t="shared" si="2"/>
        <v>0</v>
      </c>
      <c r="AG72" s="50">
        <f t="shared" si="14"/>
        <v>0</v>
      </c>
      <c r="AH72" s="50">
        <f t="shared" si="4"/>
        <v>0</v>
      </c>
      <c r="AI72" s="50">
        <f t="shared" si="5"/>
        <v>0</v>
      </c>
      <c r="AJ72" s="143">
        <f t="shared" si="6"/>
        <v>0</v>
      </c>
      <c r="AK72" s="50">
        <f t="shared" si="7"/>
        <v>0</v>
      </c>
      <c r="AL72" s="164"/>
      <c r="AM72" s="164"/>
      <c r="AN72" s="164"/>
      <c r="AO72" s="49">
        <f t="shared" si="8"/>
        <v>0</v>
      </c>
      <c r="AP72" s="42">
        <f t="shared" si="9"/>
        <v>0</v>
      </c>
      <c r="AQ72" s="42">
        <f t="shared" si="10"/>
        <v>0</v>
      </c>
      <c r="AR72" s="42">
        <f t="shared" si="11"/>
        <v>0</v>
      </c>
      <c r="AS72" s="42">
        <f t="shared" si="12"/>
        <v>0</v>
      </c>
      <c r="AT72" s="42">
        <f t="shared" si="13"/>
        <v>0</v>
      </c>
    </row>
    <row r="73" spans="1:46" ht="15" customHeight="1" x14ac:dyDescent="0.35">
      <c r="A73" s="37">
        <v>41</v>
      </c>
      <c r="B73" s="38"/>
      <c r="C73" s="163"/>
      <c r="D73" s="212"/>
      <c r="E73" s="38"/>
      <c r="F73" s="39"/>
      <c r="G73" s="38"/>
      <c r="H73" s="38"/>
      <c r="I73" s="39"/>
      <c r="J73" s="38"/>
      <c r="K73" s="38"/>
      <c r="L73" s="38"/>
      <c r="M73" s="213"/>
      <c r="N73" s="47" t="str">
        <f t="shared" si="0"/>
        <v>VIDE</v>
      </c>
      <c r="O73" s="38"/>
      <c r="P73" s="38"/>
      <c r="Q73" s="38"/>
      <c r="R73" s="38"/>
      <c r="S73" s="38"/>
      <c r="T73" s="38"/>
      <c r="U73" s="38"/>
      <c r="V73" s="38"/>
      <c r="W73" s="38"/>
      <c r="X73" s="38"/>
      <c r="Y73" s="38"/>
      <c r="Z73" s="40"/>
      <c r="AA73" s="39"/>
      <c r="AB73" s="38"/>
      <c r="AC73" s="38"/>
      <c r="AE73" s="50">
        <f t="shared" si="1"/>
        <v>0</v>
      </c>
      <c r="AF73" s="50">
        <f t="shared" si="2"/>
        <v>0</v>
      </c>
      <c r="AG73" s="50">
        <f t="shared" si="14"/>
        <v>0</v>
      </c>
      <c r="AH73" s="50">
        <f t="shared" si="4"/>
        <v>0</v>
      </c>
      <c r="AI73" s="50">
        <f t="shared" si="5"/>
        <v>0</v>
      </c>
      <c r="AJ73" s="143">
        <f t="shared" si="6"/>
        <v>0</v>
      </c>
      <c r="AK73" s="50">
        <f t="shared" si="7"/>
        <v>0</v>
      </c>
      <c r="AL73" s="164"/>
      <c r="AM73" s="164"/>
      <c r="AN73" s="164"/>
      <c r="AO73" s="49">
        <f t="shared" si="8"/>
        <v>0</v>
      </c>
      <c r="AP73" s="42">
        <f t="shared" si="9"/>
        <v>0</v>
      </c>
      <c r="AQ73" s="42">
        <f t="shared" si="10"/>
        <v>0</v>
      </c>
      <c r="AR73" s="42">
        <f t="shared" si="11"/>
        <v>0</v>
      </c>
      <c r="AS73" s="42">
        <f t="shared" si="12"/>
        <v>0</v>
      </c>
      <c r="AT73" s="42">
        <f t="shared" si="13"/>
        <v>0</v>
      </c>
    </row>
    <row r="74" spans="1:46" ht="15" customHeight="1" x14ac:dyDescent="0.35">
      <c r="A74" s="37">
        <v>42</v>
      </c>
      <c r="B74" s="38"/>
      <c r="C74" s="163"/>
      <c r="D74" s="212"/>
      <c r="E74" s="38"/>
      <c r="F74" s="39"/>
      <c r="G74" s="38"/>
      <c r="H74" s="38"/>
      <c r="I74" s="39"/>
      <c r="J74" s="38"/>
      <c r="K74" s="38"/>
      <c r="L74" s="38"/>
      <c r="M74" s="213"/>
      <c r="N74" s="47" t="str">
        <f t="shared" si="0"/>
        <v>VIDE</v>
      </c>
      <c r="O74" s="38"/>
      <c r="P74" s="38"/>
      <c r="Q74" s="38"/>
      <c r="R74" s="38"/>
      <c r="S74" s="38"/>
      <c r="T74" s="38"/>
      <c r="U74" s="38"/>
      <c r="V74" s="38"/>
      <c r="W74" s="38"/>
      <c r="X74" s="38"/>
      <c r="Y74" s="38"/>
      <c r="Z74" s="40"/>
      <c r="AA74" s="39"/>
      <c r="AB74" s="38"/>
      <c r="AC74" s="38"/>
      <c r="AE74" s="50">
        <f t="shared" si="1"/>
        <v>0</v>
      </c>
      <c r="AF74" s="50">
        <f t="shared" si="2"/>
        <v>0</v>
      </c>
      <c r="AG74" s="50">
        <f t="shared" si="14"/>
        <v>0</v>
      </c>
      <c r="AH74" s="50">
        <f t="shared" si="4"/>
        <v>0</v>
      </c>
      <c r="AI74" s="50">
        <f t="shared" si="5"/>
        <v>0</v>
      </c>
      <c r="AJ74" s="143">
        <f t="shared" si="6"/>
        <v>0</v>
      </c>
      <c r="AK74" s="50">
        <f t="shared" si="7"/>
        <v>0</v>
      </c>
      <c r="AL74" s="164"/>
      <c r="AM74" s="164"/>
      <c r="AN74" s="164"/>
      <c r="AO74" s="49">
        <f t="shared" si="8"/>
        <v>0</v>
      </c>
      <c r="AP74" s="42">
        <f t="shared" si="9"/>
        <v>0</v>
      </c>
      <c r="AQ74" s="42">
        <f t="shared" si="10"/>
        <v>0</v>
      </c>
      <c r="AR74" s="42">
        <f t="shared" si="11"/>
        <v>0</v>
      </c>
      <c r="AS74" s="42">
        <f t="shared" si="12"/>
        <v>0</v>
      </c>
      <c r="AT74" s="42">
        <f t="shared" si="13"/>
        <v>0</v>
      </c>
    </row>
    <row r="75" spans="1:46" ht="15" customHeight="1" x14ac:dyDescent="0.35">
      <c r="A75" s="37">
        <v>43</v>
      </c>
      <c r="B75" s="38"/>
      <c r="C75" s="163"/>
      <c r="D75" s="212"/>
      <c r="E75" s="38"/>
      <c r="F75" s="39"/>
      <c r="G75" s="38"/>
      <c r="H75" s="38"/>
      <c r="I75" s="39"/>
      <c r="J75" s="38"/>
      <c r="K75" s="38"/>
      <c r="L75" s="38"/>
      <c r="M75" s="213"/>
      <c r="N75" s="47" t="str">
        <f t="shared" si="0"/>
        <v>VIDE</v>
      </c>
      <c r="O75" s="38"/>
      <c r="P75" s="38"/>
      <c r="Q75" s="38"/>
      <c r="R75" s="38"/>
      <c r="S75" s="38"/>
      <c r="T75" s="38"/>
      <c r="U75" s="38"/>
      <c r="V75" s="38"/>
      <c r="W75" s="38"/>
      <c r="X75" s="38"/>
      <c r="Y75" s="38"/>
      <c r="Z75" s="40"/>
      <c r="AA75" s="39"/>
      <c r="AB75" s="38"/>
      <c r="AC75" s="38"/>
      <c r="AE75" s="50">
        <f t="shared" si="1"/>
        <v>0</v>
      </c>
      <c r="AF75" s="50">
        <f t="shared" si="2"/>
        <v>0</v>
      </c>
      <c r="AG75" s="50">
        <f t="shared" si="14"/>
        <v>0</v>
      </c>
      <c r="AH75" s="50">
        <f t="shared" si="4"/>
        <v>0</v>
      </c>
      <c r="AI75" s="50">
        <f t="shared" si="5"/>
        <v>0</v>
      </c>
      <c r="AJ75" s="143">
        <f t="shared" si="6"/>
        <v>0</v>
      </c>
      <c r="AK75" s="50">
        <f t="shared" si="7"/>
        <v>0</v>
      </c>
      <c r="AL75" s="164"/>
      <c r="AM75" s="164"/>
      <c r="AN75" s="164"/>
      <c r="AO75" s="49">
        <f t="shared" si="8"/>
        <v>0</v>
      </c>
      <c r="AP75" s="42">
        <f t="shared" si="9"/>
        <v>0</v>
      </c>
      <c r="AQ75" s="42">
        <f t="shared" si="10"/>
        <v>0</v>
      </c>
      <c r="AR75" s="42">
        <f t="shared" si="11"/>
        <v>0</v>
      </c>
      <c r="AS75" s="42">
        <f t="shared" si="12"/>
        <v>0</v>
      </c>
      <c r="AT75" s="42">
        <f t="shared" si="13"/>
        <v>0</v>
      </c>
    </row>
    <row r="76" spans="1:46" ht="15" customHeight="1" x14ac:dyDescent="0.35">
      <c r="A76" s="37">
        <v>44</v>
      </c>
      <c r="B76" s="38"/>
      <c r="C76" s="163"/>
      <c r="D76" s="212"/>
      <c r="E76" s="38"/>
      <c r="F76" s="39"/>
      <c r="G76" s="38"/>
      <c r="H76" s="38"/>
      <c r="I76" s="39"/>
      <c r="J76" s="38"/>
      <c r="K76" s="38"/>
      <c r="L76" s="38"/>
      <c r="M76" s="213"/>
      <c r="N76" s="47" t="str">
        <f t="shared" si="0"/>
        <v>VIDE</v>
      </c>
      <c r="O76" s="38"/>
      <c r="P76" s="38"/>
      <c r="Q76" s="38"/>
      <c r="R76" s="38"/>
      <c r="S76" s="38"/>
      <c r="T76" s="38"/>
      <c r="U76" s="38"/>
      <c r="V76" s="38"/>
      <c r="W76" s="38"/>
      <c r="X76" s="38"/>
      <c r="Y76" s="38"/>
      <c r="Z76" s="40"/>
      <c r="AA76" s="39"/>
      <c r="AB76" s="38"/>
      <c r="AC76" s="38"/>
      <c r="AE76" s="50">
        <f t="shared" si="1"/>
        <v>0</v>
      </c>
      <c r="AF76" s="50">
        <f t="shared" si="2"/>
        <v>0</v>
      </c>
      <c r="AG76" s="50">
        <f t="shared" si="14"/>
        <v>0</v>
      </c>
      <c r="AH76" s="50">
        <f t="shared" si="4"/>
        <v>0</v>
      </c>
      <c r="AI76" s="50">
        <f t="shared" si="5"/>
        <v>0</v>
      </c>
      <c r="AJ76" s="143">
        <f t="shared" si="6"/>
        <v>0</v>
      </c>
      <c r="AK76" s="50">
        <f t="shared" si="7"/>
        <v>0</v>
      </c>
      <c r="AL76" s="164"/>
      <c r="AM76" s="164"/>
      <c r="AN76" s="164"/>
      <c r="AO76" s="49">
        <f t="shared" si="8"/>
        <v>0</v>
      </c>
      <c r="AP76" s="42">
        <f t="shared" si="9"/>
        <v>0</v>
      </c>
      <c r="AQ76" s="42">
        <f t="shared" si="10"/>
        <v>0</v>
      </c>
      <c r="AR76" s="42">
        <f t="shared" si="11"/>
        <v>0</v>
      </c>
      <c r="AS76" s="42">
        <f t="shared" si="12"/>
        <v>0</v>
      </c>
      <c r="AT76" s="42">
        <f t="shared" si="13"/>
        <v>0</v>
      </c>
    </row>
    <row r="77" spans="1:46" ht="15" customHeight="1" x14ac:dyDescent="0.35">
      <c r="A77" s="37">
        <v>45</v>
      </c>
      <c r="B77" s="38"/>
      <c r="C77" s="163"/>
      <c r="D77" s="212"/>
      <c r="E77" s="38"/>
      <c r="F77" s="39"/>
      <c r="G77" s="38"/>
      <c r="H77" s="38"/>
      <c r="I77" s="39"/>
      <c r="J77" s="38"/>
      <c r="K77" s="38"/>
      <c r="L77" s="38"/>
      <c r="M77" s="213"/>
      <c r="N77" s="47" t="str">
        <f t="shared" si="0"/>
        <v>VIDE</v>
      </c>
      <c r="O77" s="38"/>
      <c r="P77" s="38"/>
      <c r="Q77" s="38"/>
      <c r="R77" s="38"/>
      <c r="S77" s="38"/>
      <c r="T77" s="38"/>
      <c r="U77" s="38"/>
      <c r="V77" s="38"/>
      <c r="W77" s="38"/>
      <c r="X77" s="38"/>
      <c r="Y77" s="38"/>
      <c r="Z77" s="40"/>
      <c r="AA77" s="39"/>
      <c r="AB77" s="38"/>
      <c r="AC77" s="38"/>
      <c r="AE77" s="50">
        <f t="shared" si="1"/>
        <v>0</v>
      </c>
      <c r="AF77" s="50">
        <f t="shared" si="2"/>
        <v>0</v>
      </c>
      <c r="AG77" s="50">
        <f t="shared" si="14"/>
        <v>0</v>
      </c>
      <c r="AH77" s="50">
        <f t="shared" si="4"/>
        <v>0</v>
      </c>
      <c r="AI77" s="50">
        <f t="shared" si="5"/>
        <v>0</v>
      </c>
      <c r="AJ77" s="143">
        <f t="shared" si="6"/>
        <v>0</v>
      </c>
      <c r="AK77" s="50">
        <f t="shared" si="7"/>
        <v>0</v>
      </c>
      <c r="AL77" s="164"/>
      <c r="AM77" s="164"/>
      <c r="AN77" s="164"/>
      <c r="AO77" s="49">
        <f t="shared" si="8"/>
        <v>0</v>
      </c>
      <c r="AP77" s="42">
        <f t="shared" si="9"/>
        <v>0</v>
      </c>
      <c r="AQ77" s="42">
        <f t="shared" si="10"/>
        <v>0</v>
      </c>
      <c r="AR77" s="42">
        <f t="shared" si="11"/>
        <v>0</v>
      </c>
      <c r="AS77" s="42">
        <f t="shared" si="12"/>
        <v>0</v>
      </c>
      <c r="AT77" s="42">
        <f t="shared" si="13"/>
        <v>0</v>
      </c>
    </row>
    <row r="78" spans="1:46" ht="15" customHeight="1" x14ac:dyDescent="0.35">
      <c r="A78" s="37">
        <v>46</v>
      </c>
      <c r="B78" s="38"/>
      <c r="C78" s="163"/>
      <c r="D78" s="212"/>
      <c r="E78" s="38"/>
      <c r="F78" s="39"/>
      <c r="G78" s="38"/>
      <c r="H78" s="38"/>
      <c r="I78" s="39"/>
      <c r="J78" s="38"/>
      <c r="K78" s="38"/>
      <c r="L78" s="38"/>
      <c r="M78" s="213"/>
      <c r="N78" s="47" t="str">
        <f t="shared" si="0"/>
        <v>VIDE</v>
      </c>
      <c r="O78" s="38"/>
      <c r="P78" s="38"/>
      <c r="Q78" s="38"/>
      <c r="R78" s="38"/>
      <c r="S78" s="38"/>
      <c r="T78" s="38"/>
      <c r="U78" s="38"/>
      <c r="V78" s="38"/>
      <c r="W78" s="38"/>
      <c r="X78" s="38"/>
      <c r="Y78" s="38"/>
      <c r="Z78" s="40"/>
      <c r="AA78" s="39"/>
      <c r="AB78" s="38"/>
      <c r="AC78" s="38"/>
      <c r="AE78" s="50">
        <f t="shared" si="1"/>
        <v>0</v>
      </c>
      <c r="AF78" s="50">
        <f t="shared" si="2"/>
        <v>0</v>
      </c>
      <c r="AG78" s="50">
        <f t="shared" si="14"/>
        <v>0</v>
      </c>
      <c r="AH78" s="50">
        <f t="shared" si="4"/>
        <v>0</v>
      </c>
      <c r="AI78" s="50">
        <f t="shared" si="5"/>
        <v>0</v>
      </c>
      <c r="AJ78" s="143">
        <f t="shared" si="6"/>
        <v>0</v>
      </c>
      <c r="AK78" s="50">
        <f t="shared" si="7"/>
        <v>0</v>
      </c>
      <c r="AL78" s="164"/>
      <c r="AM78" s="164"/>
      <c r="AN78" s="164"/>
      <c r="AO78" s="49">
        <f t="shared" si="8"/>
        <v>0</v>
      </c>
      <c r="AP78" s="42">
        <f t="shared" si="9"/>
        <v>0</v>
      </c>
      <c r="AQ78" s="42">
        <f t="shared" si="10"/>
        <v>0</v>
      </c>
      <c r="AR78" s="42">
        <f t="shared" si="11"/>
        <v>0</v>
      </c>
      <c r="AS78" s="42">
        <f t="shared" si="12"/>
        <v>0</v>
      </c>
      <c r="AT78" s="42">
        <f t="shared" si="13"/>
        <v>0</v>
      </c>
    </row>
    <row r="79" spans="1:46" ht="15" customHeight="1" x14ac:dyDescent="0.35">
      <c r="A79" s="37">
        <v>47</v>
      </c>
      <c r="B79" s="38"/>
      <c r="C79" s="163"/>
      <c r="D79" s="212"/>
      <c r="E79" s="38"/>
      <c r="F79" s="39"/>
      <c r="G79" s="38"/>
      <c r="H79" s="38"/>
      <c r="I79" s="39"/>
      <c r="J79" s="38"/>
      <c r="K79" s="38"/>
      <c r="L79" s="38"/>
      <c r="M79" s="213"/>
      <c r="N79" s="47" t="str">
        <f t="shared" si="0"/>
        <v>VIDE</v>
      </c>
      <c r="O79" s="38"/>
      <c r="P79" s="38"/>
      <c r="Q79" s="38"/>
      <c r="R79" s="38"/>
      <c r="S79" s="38"/>
      <c r="T79" s="38"/>
      <c r="U79" s="38"/>
      <c r="V79" s="38"/>
      <c r="W79" s="38"/>
      <c r="X79" s="38"/>
      <c r="Y79" s="38"/>
      <c r="Z79" s="40"/>
      <c r="AA79" s="39"/>
      <c r="AB79" s="38"/>
      <c r="AC79" s="38"/>
      <c r="AE79" s="50">
        <f t="shared" si="1"/>
        <v>0</v>
      </c>
      <c r="AF79" s="50">
        <f t="shared" si="2"/>
        <v>0</v>
      </c>
      <c r="AG79" s="50">
        <f t="shared" si="14"/>
        <v>0</v>
      </c>
      <c r="AH79" s="50">
        <f t="shared" si="4"/>
        <v>0</v>
      </c>
      <c r="AI79" s="50">
        <f t="shared" si="5"/>
        <v>0</v>
      </c>
      <c r="AJ79" s="143">
        <f t="shared" si="6"/>
        <v>0</v>
      </c>
      <c r="AK79" s="50">
        <f t="shared" si="7"/>
        <v>0</v>
      </c>
      <c r="AL79" s="164"/>
      <c r="AM79" s="164"/>
      <c r="AN79" s="164"/>
      <c r="AO79" s="49">
        <f t="shared" si="8"/>
        <v>0</v>
      </c>
      <c r="AP79" s="42">
        <f t="shared" si="9"/>
        <v>0</v>
      </c>
      <c r="AQ79" s="42">
        <f t="shared" si="10"/>
        <v>0</v>
      </c>
      <c r="AR79" s="42">
        <f t="shared" si="11"/>
        <v>0</v>
      </c>
      <c r="AS79" s="42">
        <f t="shared" si="12"/>
        <v>0</v>
      </c>
      <c r="AT79" s="42">
        <f t="shared" si="13"/>
        <v>0</v>
      </c>
    </row>
    <row r="80" spans="1:46" ht="15" customHeight="1" x14ac:dyDescent="0.35">
      <c r="A80" s="37">
        <v>48</v>
      </c>
      <c r="B80" s="38"/>
      <c r="C80" s="163"/>
      <c r="D80" s="212"/>
      <c r="E80" s="38"/>
      <c r="F80" s="39"/>
      <c r="G80" s="38"/>
      <c r="H80" s="38"/>
      <c r="I80" s="39"/>
      <c r="J80" s="38"/>
      <c r="K80" s="38"/>
      <c r="L80" s="38"/>
      <c r="M80" s="213"/>
      <c r="N80" s="47" t="str">
        <f t="shared" si="0"/>
        <v>VIDE</v>
      </c>
      <c r="O80" s="38"/>
      <c r="P80" s="38"/>
      <c r="Q80" s="38"/>
      <c r="R80" s="38"/>
      <c r="S80" s="38"/>
      <c r="T80" s="38"/>
      <c r="U80" s="38"/>
      <c r="V80" s="38"/>
      <c r="W80" s="38"/>
      <c r="X80" s="38"/>
      <c r="Y80" s="38"/>
      <c r="Z80" s="40"/>
      <c r="AA80" s="39"/>
      <c r="AB80" s="38"/>
      <c r="AC80" s="38"/>
      <c r="AE80" s="50">
        <f t="shared" si="1"/>
        <v>0</v>
      </c>
      <c r="AF80" s="50">
        <f t="shared" si="2"/>
        <v>0</v>
      </c>
      <c r="AG80" s="50">
        <f t="shared" si="14"/>
        <v>0</v>
      </c>
      <c r="AH80" s="50">
        <f t="shared" si="4"/>
        <v>0</v>
      </c>
      <c r="AI80" s="50">
        <f t="shared" si="5"/>
        <v>0</v>
      </c>
      <c r="AJ80" s="143">
        <f t="shared" si="6"/>
        <v>0</v>
      </c>
      <c r="AK80" s="50">
        <f t="shared" si="7"/>
        <v>0</v>
      </c>
      <c r="AL80" s="164"/>
      <c r="AM80" s="164"/>
      <c r="AN80" s="164"/>
      <c r="AO80" s="49">
        <f t="shared" si="8"/>
        <v>0</v>
      </c>
      <c r="AP80" s="42">
        <f t="shared" si="9"/>
        <v>0</v>
      </c>
      <c r="AQ80" s="42">
        <f t="shared" si="10"/>
        <v>0</v>
      </c>
      <c r="AR80" s="42">
        <f t="shared" si="11"/>
        <v>0</v>
      </c>
      <c r="AS80" s="42">
        <f t="shared" si="12"/>
        <v>0</v>
      </c>
      <c r="AT80" s="42">
        <f t="shared" si="13"/>
        <v>0</v>
      </c>
    </row>
    <row r="81" spans="1:46" ht="15" customHeight="1" x14ac:dyDescent="0.35">
      <c r="A81" s="37">
        <v>49</v>
      </c>
      <c r="B81" s="38"/>
      <c r="C81" s="163"/>
      <c r="D81" s="212"/>
      <c r="E81" s="38"/>
      <c r="F81" s="39"/>
      <c r="G81" s="38"/>
      <c r="H81" s="38"/>
      <c r="I81" s="39"/>
      <c r="J81" s="38"/>
      <c r="K81" s="38"/>
      <c r="L81" s="38"/>
      <c r="M81" s="213"/>
      <c r="N81" s="47" t="str">
        <f t="shared" si="0"/>
        <v>VIDE</v>
      </c>
      <c r="O81" s="38"/>
      <c r="P81" s="38"/>
      <c r="Q81" s="38"/>
      <c r="R81" s="38"/>
      <c r="S81" s="38"/>
      <c r="T81" s="38"/>
      <c r="U81" s="38"/>
      <c r="V81" s="38"/>
      <c r="W81" s="38"/>
      <c r="X81" s="38"/>
      <c r="Y81" s="38"/>
      <c r="Z81" s="40"/>
      <c r="AA81" s="39"/>
      <c r="AB81" s="38"/>
      <c r="AC81" s="38"/>
      <c r="AE81" s="50">
        <f t="shared" si="1"/>
        <v>0</v>
      </c>
      <c r="AF81" s="50">
        <f t="shared" si="2"/>
        <v>0</v>
      </c>
      <c r="AG81" s="50">
        <f t="shared" si="14"/>
        <v>0</v>
      </c>
      <c r="AH81" s="50">
        <f t="shared" si="4"/>
        <v>0</v>
      </c>
      <c r="AI81" s="50">
        <f t="shared" si="5"/>
        <v>0</v>
      </c>
      <c r="AJ81" s="143">
        <f t="shared" si="6"/>
        <v>0</v>
      </c>
      <c r="AK81" s="50">
        <f t="shared" si="7"/>
        <v>0</v>
      </c>
      <c r="AL81" s="164"/>
      <c r="AM81" s="164"/>
      <c r="AN81" s="164"/>
      <c r="AO81" s="49">
        <f t="shared" si="8"/>
        <v>0</v>
      </c>
      <c r="AP81" s="42">
        <f t="shared" si="9"/>
        <v>0</v>
      </c>
      <c r="AQ81" s="42">
        <f t="shared" si="10"/>
        <v>0</v>
      </c>
      <c r="AR81" s="42">
        <f t="shared" si="11"/>
        <v>0</v>
      </c>
      <c r="AS81" s="42">
        <f t="shared" si="12"/>
        <v>0</v>
      </c>
      <c r="AT81" s="42">
        <f t="shared" si="13"/>
        <v>0</v>
      </c>
    </row>
    <row r="82" spans="1:46" ht="15" customHeight="1" x14ac:dyDescent="0.35">
      <c r="A82" s="37">
        <v>50</v>
      </c>
      <c r="B82" s="38"/>
      <c r="C82" s="163"/>
      <c r="D82" s="212"/>
      <c r="E82" s="38"/>
      <c r="F82" s="39"/>
      <c r="G82" s="38"/>
      <c r="H82" s="38"/>
      <c r="I82" s="39"/>
      <c r="J82" s="38"/>
      <c r="K82" s="38"/>
      <c r="L82" s="38"/>
      <c r="M82" s="213"/>
      <c r="N82" s="47" t="str">
        <f t="shared" si="0"/>
        <v>VIDE</v>
      </c>
      <c r="O82" s="38"/>
      <c r="P82" s="38"/>
      <c r="Q82" s="38"/>
      <c r="R82" s="38"/>
      <c r="S82" s="38"/>
      <c r="T82" s="38"/>
      <c r="U82" s="38"/>
      <c r="V82" s="38"/>
      <c r="W82" s="38"/>
      <c r="X82" s="38"/>
      <c r="Y82" s="38"/>
      <c r="Z82" s="40"/>
      <c r="AA82" s="39"/>
      <c r="AB82" s="38"/>
      <c r="AC82" s="38"/>
      <c r="AE82" s="50">
        <f t="shared" si="1"/>
        <v>0</v>
      </c>
      <c r="AF82" s="50">
        <f t="shared" si="2"/>
        <v>0</v>
      </c>
      <c r="AG82" s="50">
        <f t="shared" si="14"/>
        <v>0</v>
      </c>
      <c r="AH82" s="50">
        <f t="shared" si="4"/>
        <v>0</v>
      </c>
      <c r="AI82" s="50">
        <f t="shared" si="5"/>
        <v>0</v>
      </c>
      <c r="AJ82" s="143">
        <f t="shared" si="6"/>
        <v>0</v>
      </c>
      <c r="AK82" s="50">
        <f t="shared" si="7"/>
        <v>0</v>
      </c>
      <c r="AL82" s="164"/>
      <c r="AM82" s="164"/>
      <c r="AN82" s="164"/>
      <c r="AO82" s="49">
        <f t="shared" si="8"/>
        <v>0</v>
      </c>
      <c r="AP82" s="42">
        <f t="shared" si="9"/>
        <v>0</v>
      </c>
      <c r="AQ82" s="42">
        <f t="shared" si="10"/>
        <v>0</v>
      </c>
      <c r="AR82" s="42">
        <f t="shared" si="11"/>
        <v>0</v>
      </c>
      <c r="AS82" s="42">
        <f t="shared" si="12"/>
        <v>0</v>
      </c>
      <c r="AT82" s="42">
        <f t="shared" si="13"/>
        <v>0</v>
      </c>
    </row>
    <row r="83" spans="1:46" ht="15" customHeight="1" x14ac:dyDescent="0.35">
      <c r="A83" s="37">
        <v>51</v>
      </c>
      <c r="B83" s="38"/>
      <c r="C83" s="163"/>
      <c r="D83" s="212"/>
      <c r="E83" s="38"/>
      <c r="F83" s="39"/>
      <c r="G83" s="38"/>
      <c r="H83" s="38"/>
      <c r="I83" s="39"/>
      <c r="J83" s="38"/>
      <c r="K83" s="38"/>
      <c r="L83" s="38"/>
      <c r="M83" s="213"/>
      <c r="N83" s="47" t="str">
        <f t="shared" si="0"/>
        <v>VIDE</v>
      </c>
      <c r="O83" s="38"/>
      <c r="P83" s="38"/>
      <c r="Q83" s="38"/>
      <c r="R83" s="38"/>
      <c r="S83" s="38"/>
      <c r="T83" s="38"/>
      <c r="U83" s="38"/>
      <c r="V83" s="38"/>
      <c r="W83" s="38"/>
      <c r="X83" s="38"/>
      <c r="Y83" s="38"/>
      <c r="Z83" s="40"/>
      <c r="AA83" s="39"/>
      <c r="AB83" s="38"/>
      <c r="AC83" s="38"/>
      <c r="AE83" s="50">
        <f t="shared" si="1"/>
        <v>0</v>
      </c>
      <c r="AF83" s="50">
        <f t="shared" si="2"/>
        <v>0</v>
      </c>
      <c r="AG83" s="50">
        <f t="shared" si="14"/>
        <v>0</v>
      </c>
      <c r="AH83" s="50">
        <f t="shared" si="4"/>
        <v>0</v>
      </c>
      <c r="AI83" s="50">
        <f t="shared" si="5"/>
        <v>0</v>
      </c>
      <c r="AJ83" s="143">
        <f t="shared" si="6"/>
        <v>0</v>
      </c>
      <c r="AK83" s="50">
        <f t="shared" si="7"/>
        <v>0</v>
      </c>
      <c r="AL83" s="164"/>
      <c r="AM83" s="164"/>
      <c r="AN83" s="164"/>
      <c r="AO83" s="49">
        <f t="shared" si="8"/>
        <v>0</v>
      </c>
      <c r="AP83" s="42">
        <f t="shared" si="9"/>
        <v>0</v>
      </c>
      <c r="AQ83" s="42">
        <f t="shared" si="10"/>
        <v>0</v>
      </c>
      <c r="AR83" s="42">
        <f t="shared" si="11"/>
        <v>0</v>
      </c>
      <c r="AS83" s="42">
        <f t="shared" si="12"/>
        <v>0</v>
      </c>
      <c r="AT83" s="42">
        <f t="shared" si="13"/>
        <v>0</v>
      </c>
    </row>
    <row r="84" spans="1:46" ht="15" customHeight="1" x14ac:dyDescent="0.35">
      <c r="A84" s="37">
        <v>52</v>
      </c>
      <c r="B84" s="38"/>
      <c r="C84" s="163"/>
      <c r="D84" s="212"/>
      <c r="E84" s="38"/>
      <c r="F84" s="39"/>
      <c r="G84" s="38"/>
      <c r="H84" s="38"/>
      <c r="I84" s="39"/>
      <c r="J84" s="38"/>
      <c r="K84" s="38"/>
      <c r="L84" s="38"/>
      <c r="M84" s="213"/>
      <c r="N84" s="47" t="str">
        <f t="shared" si="0"/>
        <v>VIDE</v>
      </c>
      <c r="O84" s="38"/>
      <c r="P84" s="38"/>
      <c r="Q84" s="38"/>
      <c r="R84" s="38"/>
      <c r="S84" s="38"/>
      <c r="T84" s="38"/>
      <c r="U84" s="38"/>
      <c r="V84" s="38"/>
      <c r="W84" s="38"/>
      <c r="X84" s="38"/>
      <c r="Y84" s="38"/>
      <c r="Z84" s="40"/>
      <c r="AA84" s="39"/>
      <c r="AB84" s="38"/>
      <c r="AC84" s="38"/>
      <c r="AE84" s="50">
        <f t="shared" si="1"/>
        <v>0</v>
      </c>
      <c r="AF84" s="50">
        <f t="shared" si="2"/>
        <v>0</v>
      </c>
      <c r="AG84" s="50">
        <f t="shared" si="14"/>
        <v>0</v>
      </c>
      <c r="AH84" s="50">
        <f t="shared" si="4"/>
        <v>0</v>
      </c>
      <c r="AI84" s="50">
        <f t="shared" si="5"/>
        <v>0</v>
      </c>
      <c r="AJ84" s="143">
        <f t="shared" si="6"/>
        <v>0</v>
      </c>
      <c r="AK84" s="50">
        <f t="shared" si="7"/>
        <v>0</v>
      </c>
      <c r="AL84" s="164"/>
      <c r="AM84" s="164"/>
      <c r="AN84" s="164"/>
      <c r="AO84" s="49">
        <f t="shared" si="8"/>
        <v>0</v>
      </c>
      <c r="AP84" s="42">
        <f t="shared" si="9"/>
        <v>0</v>
      </c>
      <c r="AQ84" s="42">
        <f t="shared" si="10"/>
        <v>0</v>
      </c>
      <c r="AR84" s="42">
        <f t="shared" si="11"/>
        <v>0</v>
      </c>
      <c r="AS84" s="42">
        <f t="shared" si="12"/>
        <v>0</v>
      </c>
      <c r="AT84" s="42">
        <f t="shared" si="13"/>
        <v>0</v>
      </c>
    </row>
    <row r="85" spans="1:46" ht="15" customHeight="1" x14ac:dyDescent="0.35">
      <c r="A85" s="37">
        <v>53</v>
      </c>
      <c r="B85" s="38"/>
      <c r="C85" s="163"/>
      <c r="D85" s="212"/>
      <c r="E85" s="38"/>
      <c r="F85" s="39"/>
      <c r="G85" s="38"/>
      <c r="H85" s="38"/>
      <c r="I85" s="39"/>
      <c r="J85" s="38"/>
      <c r="K85" s="38"/>
      <c r="L85" s="38"/>
      <c r="M85" s="213"/>
      <c r="N85" s="47" t="str">
        <f t="shared" si="0"/>
        <v>VIDE</v>
      </c>
      <c r="O85" s="38"/>
      <c r="P85" s="38"/>
      <c r="Q85" s="38"/>
      <c r="R85" s="38"/>
      <c r="S85" s="38"/>
      <c r="T85" s="38"/>
      <c r="U85" s="38"/>
      <c r="V85" s="38"/>
      <c r="W85" s="38"/>
      <c r="X85" s="38"/>
      <c r="Y85" s="38"/>
      <c r="Z85" s="40"/>
      <c r="AA85" s="39"/>
      <c r="AB85" s="38"/>
      <c r="AC85" s="38"/>
      <c r="AE85" s="50">
        <f t="shared" si="1"/>
        <v>0</v>
      </c>
      <c r="AF85" s="50">
        <f t="shared" si="2"/>
        <v>0</v>
      </c>
      <c r="AG85" s="50">
        <f t="shared" si="14"/>
        <v>0</v>
      </c>
      <c r="AH85" s="50">
        <f t="shared" si="4"/>
        <v>0</v>
      </c>
      <c r="AI85" s="50">
        <f t="shared" si="5"/>
        <v>0</v>
      </c>
      <c r="AJ85" s="143">
        <f t="shared" si="6"/>
        <v>0</v>
      </c>
      <c r="AK85" s="50">
        <f t="shared" si="7"/>
        <v>0</v>
      </c>
      <c r="AL85" s="164"/>
      <c r="AM85" s="164"/>
      <c r="AN85" s="164"/>
      <c r="AO85" s="49">
        <f t="shared" si="8"/>
        <v>0</v>
      </c>
      <c r="AP85" s="42">
        <f t="shared" si="9"/>
        <v>0</v>
      </c>
      <c r="AQ85" s="42">
        <f t="shared" si="10"/>
        <v>0</v>
      </c>
      <c r="AR85" s="42">
        <f t="shared" si="11"/>
        <v>0</v>
      </c>
      <c r="AS85" s="42">
        <f t="shared" si="12"/>
        <v>0</v>
      </c>
      <c r="AT85" s="42">
        <f t="shared" si="13"/>
        <v>0</v>
      </c>
    </row>
    <row r="86" spans="1:46" ht="15" customHeight="1" x14ac:dyDescent="0.35">
      <c r="A86" s="37">
        <v>54</v>
      </c>
      <c r="B86" s="38"/>
      <c r="C86" s="163"/>
      <c r="D86" s="212"/>
      <c r="E86" s="38"/>
      <c r="F86" s="39"/>
      <c r="G86" s="38"/>
      <c r="H86" s="38"/>
      <c r="I86" s="39"/>
      <c r="J86" s="38"/>
      <c r="K86" s="38"/>
      <c r="L86" s="38"/>
      <c r="M86" s="213"/>
      <c r="N86" s="47" t="str">
        <f t="shared" si="0"/>
        <v>VIDE</v>
      </c>
      <c r="O86" s="38"/>
      <c r="P86" s="38"/>
      <c r="Q86" s="38"/>
      <c r="R86" s="38"/>
      <c r="S86" s="38"/>
      <c r="T86" s="38"/>
      <c r="U86" s="38"/>
      <c r="V86" s="38"/>
      <c r="W86" s="38"/>
      <c r="X86" s="38"/>
      <c r="Y86" s="38"/>
      <c r="Z86" s="40"/>
      <c r="AA86" s="39"/>
      <c r="AB86" s="38"/>
      <c r="AC86" s="38"/>
      <c r="AE86" s="50">
        <f t="shared" si="1"/>
        <v>0</v>
      </c>
      <c r="AF86" s="50">
        <f t="shared" si="2"/>
        <v>0</v>
      </c>
      <c r="AG86" s="50">
        <f t="shared" si="14"/>
        <v>0</v>
      </c>
      <c r="AH86" s="50">
        <f t="shared" si="4"/>
        <v>0</v>
      </c>
      <c r="AI86" s="50">
        <f t="shared" si="5"/>
        <v>0</v>
      </c>
      <c r="AJ86" s="143">
        <f t="shared" si="6"/>
        <v>0</v>
      </c>
      <c r="AK86" s="50">
        <f t="shared" si="7"/>
        <v>0</v>
      </c>
      <c r="AL86" s="164"/>
      <c r="AM86" s="164"/>
      <c r="AN86" s="164"/>
      <c r="AO86" s="49">
        <f t="shared" si="8"/>
        <v>0</v>
      </c>
      <c r="AP86" s="42">
        <f t="shared" si="9"/>
        <v>0</v>
      </c>
      <c r="AQ86" s="42">
        <f t="shared" si="10"/>
        <v>0</v>
      </c>
      <c r="AR86" s="42">
        <f t="shared" si="11"/>
        <v>0</v>
      </c>
      <c r="AS86" s="42">
        <f t="shared" si="12"/>
        <v>0</v>
      </c>
      <c r="AT86" s="42">
        <f t="shared" si="13"/>
        <v>0</v>
      </c>
    </row>
    <row r="87" spans="1:46" ht="15" customHeight="1" x14ac:dyDescent="0.35">
      <c r="A87" s="37">
        <v>55</v>
      </c>
      <c r="B87" s="38"/>
      <c r="C87" s="163"/>
      <c r="D87" s="212"/>
      <c r="E87" s="38"/>
      <c r="F87" s="39"/>
      <c r="G87" s="38"/>
      <c r="H87" s="38"/>
      <c r="I87" s="39"/>
      <c r="J87" s="38"/>
      <c r="K87" s="38"/>
      <c r="L87" s="38"/>
      <c r="M87" s="213"/>
      <c r="N87" s="47" t="str">
        <f t="shared" si="0"/>
        <v>VIDE</v>
      </c>
      <c r="O87" s="38"/>
      <c r="P87" s="38"/>
      <c r="Q87" s="38"/>
      <c r="R87" s="38"/>
      <c r="S87" s="38"/>
      <c r="T87" s="38"/>
      <c r="U87" s="38"/>
      <c r="V87" s="38"/>
      <c r="W87" s="38"/>
      <c r="X87" s="38"/>
      <c r="Y87" s="38"/>
      <c r="Z87" s="40"/>
      <c r="AA87" s="39"/>
      <c r="AB87" s="38"/>
      <c r="AC87" s="38"/>
      <c r="AE87" s="50">
        <f t="shared" si="1"/>
        <v>0</v>
      </c>
      <c r="AF87" s="50">
        <f t="shared" si="2"/>
        <v>0</v>
      </c>
      <c r="AG87" s="50">
        <f t="shared" si="14"/>
        <v>0</v>
      </c>
      <c r="AH87" s="50">
        <f t="shared" si="4"/>
        <v>0</v>
      </c>
      <c r="AI87" s="50">
        <f t="shared" si="5"/>
        <v>0</v>
      </c>
      <c r="AJ87" s="143">
        <f t="shared" si="6"/>
        <v>0</v>
      </c>
      <c r="AK87" s="50">
        <f t="shared" si="7"/>
        <v>0</v>
      </c>
      <c r="AL87" s="164"/>
      <c r="AM87" s="164"/>
      <c r="AN87" s="164"/>
      <c r="AO87" s="49">
        <f t="shared" si="8"/>
        <v>0</v>
      </c>
      <c r="AP87" s="42">
        <f t="shared" si="9"/>
        <v>0</v>
      </c>
      <c r="AQ87" s="42">
        <f t="shared" si="10"/>
        <v>0</v>
      </c>
      <c r="AR87" s="42">
        <f t="shared" si="11"/>
        <v>0</v>
      </c>
      <c r="AS87" s="42">
        <f t="shared" si="12"/>
        <v>0</v>
      </c>
      <c r="AT87" s="42">
        <f t="shared" si="13"/>
        <v>0</v>
      </c>
    </row>
    <row r="88" spans="1:46" ht="15" customHeight="1" x14ac:dyDescent="0.35">
      <c r="A88" s="37">
        <v>56</v>
      </c>
      <c r="B88" s="38"/>
      <c r="C88" s="163"/>
      <c r="D88" s="212"/>
      <c r="E88" s="38"/>
      <c r="F88" s="39"/>
      <c r="G88" s="38"/>
      <c r="H88" s="38"/>
      <c r="I88" s="39"/>
      <c r="J88" s="38"/>
      <c r="K88" s="38"/>
      <c r="L88" s="38"/>
      <c r="M88" s="213"/>
      <c r="N88" s="47" t="str">
        <f t="shared" si="0"/>
        <v>VIDE</v>
      </c>
      <c r="O88" s="38"/>
      <c r="P88" s="38"/>
      <c r="Q88" s="38"/>
      <c r="R88" s="38"/>
      <c r="S88" s="38"/>
      <c r="T88" s="38"/>
      <c r="U88" s="38"/>
      <c r="V88" s="38"/>
      <c r="W88" s="38"/>
      <c r="X88" s="38"/>
      <c r="Y88" s="38"/>
      <c r="Z88" s="40"/>
      <c r="AA88" s="39"/>
      <c r="AB88" s="38"/>
      <c r="AC88" s="38"/>
      <c r="AE88" s="50">
        <f t="shared" si="1"/>
        <v>0</v>
      </c>
      <c r="AF88" s="50">
        <f t="shared" si="2"/>
        <v>0</v>
      </c>
      <c r="AG88" s="50">
        <f t="shared" si="14"/>
        <v>0</v>
      </c>
      <c r="AH88" s="50">
        <f t="shared" si="4"/>
        <v>0</v>
      </c>
      <c r="AI88" s="50">
        <f t="shared" si="5"/>
        <v>0</v>
      </c>
      <c r="AJ88" s="143">
        <f t="shared" si="6"/>
        <v>0</v>
      </c>
      <c r="AK88" s="50">
        <f t="shared" si="7"/>
        <v>0</v>
      </c>
      <c r="AL88" s="164"/>
      <c r="AM88" s="164"/>
      <c r="AN88" s="164"/>
      <c r="AO88" s="49">
        <f t="shared" si="8"/>
        <v>0</v>
      </c>
      <c r="AP88" s="42">
        <f t="shared" si="9"/>
        <v>0</v>
      </c>
      <c r="AQ88" s="42">
        <f t="shared" si="10"/>
        <v>0</v>
      </c>
      <c r="AR88" s="42">
        <f t="shared" si="11"/>
        <v>0</v>
      </c>
      <c r="AS88" s="42">
        <f t="shared" si="12"/>
        <v>0</v>
      </c>
      <c r="AT88" s="42">
        <f t="shared" si="13"/>
        <v>0</v>
      </c>
    </row>
    <row r="89" spans="1:46" ht="15" customHeight="1" x14ac:dyDescent="0.35">
      <c r="A89" s="37">
        <v>57</v>
      </c>
      <c r="B89" s="38"/>
      <c r="C89" s="163"/>
      <c r="D89" s="212"/>
      <c r="E89" s="38"/>
      <c r="F89" s="39"/>
      <c r="G89" s="38"/>
      <c r="H89" s="38"/>
      <c r="I89" s="39"/>
      <c r="J89" s="38"/>
      <c r="K89" s="38"/>
      <c r="L89" s="38"/>
      <c r="M89" s="213"/>
      <c r="N89" s="47" t="str">
        <f t="shared" si="0"/>
        <v>VIDE</v>
      </c>
      <c r="O89" s="38"/>
      <c r="P89" s="38"/>
      <c r="Q89" s="38"/>
      <c r="R89" s="38"/>
      <c r="S89" s="38"/>
      <c r="T89" s="38"/>
      <c r="U89" s="38"/>
      <c r="V89" s="38"/>
      <c r="W89" s="38"/>
      <c r="X89" s="38"/>
      <c r="Y89" s="38"/>
      <c r="Z89" s="40"/>
      <c r="AA89" s="39"/>
      <c r="AB89" s="38"/>
      <c r="AC89" s="38"/>
      <c r="AE89" s="50">
        <f t="shared" si="1"/>
        <v>0</v>
      </c>
      <c r="AF89" s="50">
        <f t="shared" si="2"/>
        <v>0</v>
      </c>
      <c r="AG89" s="50">
        <f t="shared" si="14"/>
        <v>0</v>
      </c>
      <c r="AH89" s="50">
        <f t="shared" si="4"/>
        <v>0</v>
      </c>
      <c r="AI89" s="50">
        <f t="shared" si="5"/>
        <v>0</v>
      </c>
      <c r="AJ89" s="143">
        <f t="shared" si="6"/>
        <v>0</v>
      </c>
      <c r="AK89" s="50">
        <f t="shared" si="7"/>
        <v>0</v>
      </c>
      <c r="AL89" s="164"/>
      <c r="AM89" s="164"/>
      <c r="AN89" s="164"/>
      <c r="AO89" s="49">
        <f t="shared" si="8"/>
        <v>0</v>
      </c>
      <c r="AP89" s="42">
        <f t="shared" si="9"/>
        <v>0</v>
      </c>
      <c r="AQ89" s="42">
        <f t="shared" si="10"/>
        <v>0</v>
      </c>
      <c r="AR89" s="42">
        <f t="shared" si="11"/>
        <v>0</v>
      </c>
      <c r="AS89" s="42">
        <f t="shared" si="12"/>
        <v>0</v>
      </c>
      <c r="AT89" s="42">
        <f t="shared" si="13"/>
        <v>0</v>
      </c>
    </row>
    <row r="90" spans="1:46" ht="15" customHeight="1" x14ac:dyDescent="0.35">
      <c r="A90" s="37">
        <v>58</v>
      </c>
      <c r="B90" s="38"/>
      <c r="C90" s="163"/>
      <c r="D90" s="212"/>
      <c r="E90" s="38"/>
      <c r="F90" s="39"/>
      <c r="G90" s="38"/>
      <c r="H90" s="38"/>
      <c r="I90" s="39"/>
      <c r="J90" s="38"/>
      <c r="K90" s="38"/>
      <c r="L90" s="38"/>
      <c r="M90" s="213"/>
      <c r="N90" s="47" t="str">
        <f t="shared" si="0"/>
        <v>VIDE</v>
      </c>
      <c r="O90" s="38"/>
      <c r="P90" s="38"/>
      <c r="Q90" s="38"/>
      <c r="R90" s="38"/>
      <c r="S90" s="38"/>
      <c r="T90" s="38"/>
      <c r="U90" s="38"/>
      <c r="V90" s="38"/>
      <c r="W90" s="38"/>
      <c r="X90" s="38"/>
      <c r="Y90" s="38"/>
      <c r="Z90" s="40"/>
      <c r="AA90" s="39"/>
      <c r="AB90" s="38"/>
      <c r="AC90" s="38"/>
      <c r="AE90" s="50">
        <f t="shared" si="1"/>
        <v>0</v>
      </c>
      <c r="AF90" s="50">
        <f t="shared" si="2"/>
        <v>0</v>
      </c>
      <c r="AG90" s="50">
        <f t="shared" si="14"/>
        <v>0</v>
      </c>
      <c r="AH90" s="50">
        <f t="shared" si="4"/>
        <v>0</v>
      </c>
      <c r="AI90" s="50">
        <f t="shared" si="5"/>
        <v>0</v>
      </c>
      <c r="AJ90" s="143">
        <f t="shared" si="6"/>
        <v>0</v>
      </c>
      <c r="AK90" s="50">
        <f t="shared" si="7"/>
        <v>0</v>
      </c>
      <c r="AL90" s="164"/>
      <c r="AM90" s="164"/>
      <c r="AN90" s="164"/>
      <c r="AO90" s="49">
        <f t="shared" si="8"/>
        <v>0</v>
      </c>
      <c r="AP90" s="42">
        <f t="shared" si="9"/>
        <v>0</v>
      </c>
      <c r="AQ90" s="42">
        <f t="shared" si="10"/>
        <v>0</v>
      </c>
      <c r="AR90" s="42">
        <f t="shared" si="11"/>
        <v>0</v>
      </c>
      <c r="AS90" s="42">
        <f t="shared" si="12"/>
        <v>0</v>
      </c>
      <c r="AT90" s="42">
        <f t="shared" si="13"/>
        <v>0</v>
      </c>
    </row>
    <row r="91" spans="1:46" ht="15" customHeight="1" x14ac:dyDescent="0.35">
      <c r="A91" s="37">
        <v>59</v>
      </c>
      <c r="B91" s="38"/>
      <c r="C91" s="163"/>
      <c r="D91" s="212"/>
      <c r="E91" s="38"/>
      <c r="F91" s="39"/>
      <c r="G91" s="38"/>
      <c r="H91" s="38"/>
      <c r="I91" s="39"/>
      <c r="J91" s="38"/>
      <c r="K91" s="38"/>
      <c r="L91" s="38"/>
      <c r="M91" s="213"/>
      <c r="N91" s="47" t="str">
        <f t="shared" si="0"/>
        <v>VIDE</v>
      </c>
      <c r="O91" s="38"/>
      <c r="P91" s="38"/>
      <c r="Q91" s="38"/>
      <c r="R91" s="38"/>
      <c r="S91" s="38"/>
      <c r="T91" s="38"/>
      <c r="U91" s="38"/>
      <c r="V91" s="38"/>
      <c r="W91" s="38"/>
      <c r="X91" s="38"/>
      <c r="Y91" s="38"/>
      <c r="Z91" s="40"/>
      <c r="AA91" s="39"/>
      <c r="AB91" s="38"/>
      <c r="AC91" s="38"/>
      <c r="AE91" s="50">
        <f t="shared" si="1"/>
        <v>0</v>
      </c>
      <c r="AF91" s="50">
        <f t="shared" si="2"/>
        <v>0</v>
      </c>
      <c r="AG91" s="50">
        <f t="shared" si="14"/>
        <v>0</v>
      </c>
      <c r="AH91" s="50">
        <f t="shared" si="4"/>
        <v>0</v>
      </c>
      <c r="AI91" s="50">
        <f t="shared" si="5"/>
        <v>0</v>
      </c>
      <c r="AJ91" s="143">
        <f t="shared" si="6"/>
        <v>0</v>
      </c>
      <c r="AK91" s="50">
        <f t="shared" si="7"/>
        <v>0</v>
      </c>
      <c r="AL91" s="164"/>
      <c r="AM91" s="164"/>
      <c r="AN91" s="164"/>
      <c r="AO91" s="49">
        <f t="shared" si="8"/>
        <v>0</v>
      </c>
      <c r="AP91" s="42">
        <f t="shared" si="9"/>
        <v>0</v>
      </c>
      <c r="AQ91" s="42">
        <f t="shared" si="10"/>
        <v>0</v>
      </c>
      <c r="AR91" s="42">
        <f t="shared" si="11"/>
        <v>0</v>
      </c>
      <c r="AS91" s="42">
        <f t="shared" si="12"/>
        <v>0</v>
      </c>
      <c r="AT91" s="42">
        <f t="shared" si="13"/>
        <v>0</v>
      </c>
    </row>
    <row r="92" spans="1:46" ht="15" customHeight="1" x14ac:dyDescent="0.35">
      <c r="A92" s="37">
        <v>60</v>
      </c>
      <c r="B92" s="38"/>
      <c r="C92" s="163"/>
      <c r="D92" s="212"/>
      <c r="E92" s="38"/>
      <c r="F92" s="39"/>
      <c r="G92" s="38"/>
      <c r="H92" s="38"/>
      <c r="I92" s="39"/>
      <c r="J92" s="38"/>
      <c r="K92" s="38"/>
      <c r="L92" s="38"/>
      <c r="M92" s="213"/>
      <c r="N92" s="47" t="str">
        <f t="shared" si="0"/>
        <v>VIDE</v>
      </c>
      <c r="O92" s="38"/>
      <c r="P92" s="38"/>
      <c r="Q92" s="38"/>
      <c r="R92" s="38"/>
      <c r="S92" s="38"/>
      <c r="T92" s="38"/>
      <c r="U92" s="38"/>
      <c r="V92" s="38"/>
      <c r="W92" s="38"/>
      <c r="X92" s="38"/>
      <c r="Y92" s="38"/>
      <c r="Z92" s="40"/>
      <c r="AA92" s="39"/>
      <c r="AB92" s="38"/>
      <c r="AC92" s="38"/>
      <c r="AE92" s="50">
        <f t="shared" si="1"/>
        <v>0</v>
      </c>
      <c r="AF92" s="50">
        <f t="shared" si="2"/>
        <v>0</v>
      </c>
      <c r="AG92" s="50">
        <f t="shared" si="14"/>
        <v>0</v>
      </c>
      <c r="AH92" s="50">
        <f t="shared" si="4"/>
        <v>0</v>
      </c>
      <c r="AI92" s="50">
        <f t="shared" si="5"/>
        <v>0</v>
      </c>
      <c r="AJ92" s="143">
        <f t="shared" si="6"/>
        <v>0</v>
      </c>
      <c r="AK92" s="50">
        <f t="shared" si="7"/>
        <v>0</v>
      </c>
      <c r="AL92" s="164"/>
      <c r="AM92" s="164"/>
      <c r="AN92" s="164"/>
      <c r="AO92" s="49">
        <f t="shared" si="8"/>
        <v>0</v>
      </c>
      <c r="AP92" s="42">
        <f t="shared" si="9"/>
        <v>0</v>
      </c>
      <c r="AQ92" s="42">
        <f t="shared" si="10"/>
        <v>0</v>
      </c>
      <c r="AR92" s="42">
        <f t="shared" si="11"/>
        <v>0</v>
      </c>
      <c r="AS92" s="42">
        <f t="shared" si="12"/>
        <v>0</v>
      </c>
      <c r="AT92" s="42">
        <f t="shared" si="13"/>
        <v>0</v>
      </c>
    </row>
    <row r="93" spans="1:46" ht="15" customHeight="1" x14ac:dyDescent="0.35">
      <c r="A93" s="37">
        <v>61</v>
      </c>
      <c r="B93" s="38"/>
      <c r="C93" s="163"/>
      <c r="D93" s="212"/>
      <c r="E93" s="38"/>
      <c r="F93" s="39"/>
      <c r="G93" s="38"/>
      <c r="H93" s="38"/>
      <c r="I93" s="39"/>
      <c r="J93" s="38"/>
      <c r="K93" s="38"/>
      <c r="L93" s="38"/>
      <c r="M93" s="213"/>
      <c r="N93" s="47" t="str">
        <f t="shared" si="0"/>
        <v>VIDE</v>
      </c>
      <c r="O93" s="38"/>
      <c r="P93" s="38"/>
      <c r="Q93" s="38"/>
      <c r="R93" s="38"/>
      <c r="S93" s="38"/>
      <c r="T93" s="38"/>
      <c r="U93" s="38"/>
      <c r="V93" s="38"/>
      <c r="W93" s="38"/>
      <c r="X93" s="38"/>
      <c r="Y93" s="38"/>
      <c r="Z93" s="40"/>
      <c r="AA93" s="39"/>
      <c r="AB93" s="38"/>
      <c r="AC93" s="38"/>
      <c r="AE93" s="50">
        <f t="shared" si="1"/>
        <v>0</v>
      </c>
      <c r="AF93" s="50">
        <f t="shared" si="2"/>
        <v>0</v>
      </c>
      <c r="AG93" s="50">
        <f t="shared" si="14"/>
        <v>0</v>
      </c>
      <c r="AH93" s="50">
        <f t="shared" si="4"/>
        <v>0</v>
      </c>
      <c r="AI93" s="50">
        <f t="shared" si="5"/>
        <v>0</v>
      </c>
      <c r="AJ93" s="143">
        <f t="shared" si="6"/>
        <v>0</v>
      </c>
      <c r="AK93" s="50">
        <f t="shared" si="7"/>
        <v>0</v>
      </c>
      <c r="AL93" s="164"/>
      <c r="AM93" s="164"/>
      <c r="AN93" s="164"/>
      <c r="AO93" s="49">
        <f t="shared" si="8"/>
        <v>0</v>
      </c>
      <c r="AP93" s="42">
        <f t="shared" si="9"/>
        <v>0</v>
      </c>
      <c r="AQ93" s="42">
        <f t="shared" si="10"/>
        <v>0</v>
      </c>
      <c r="AR93" s="42">
        <f t="shared" si="11"/>
        <v>0</v>
      </c>
      <c r="AS93" s="42">
        <f t="shared" si="12"/>
        <v>0</v>
      </c>
      <c r="AT93" s="42">
        <f t="shared" si="13"/>
        <v>0</v>
      </c>
    </row>
    <row r="94" spans="1:46" ht="15" customHeight="1" x14ac:dyDescent="0.35">
      <c r="A94" s="37">
        <v>62</v>
      </c>
      <c r="B94" s="38"/>
      <c r="C94" s="163"/>
      <c r="D94" s="212"/>
      <c r="E94" s="38"/>
      <c r="F94" s="39"/>
      <c r="G94" s="38"/>
      <c r="H94" s="38"/>
      <c r="I94" s="39"/>
      <c r="J94" s="38"/>
      <c r="K94" s="38"/>
      <c r="L94" s="38"/>
      <c r="M94" s="213"/>
      <c r="N94" s="47" t="str">
        <f t="shared" si="0"/>
        <v>VIDE</v>
      </c>
      <c r="O94" s="38"/>
      <c r="P94" s="38"/>
      <c r="Q94" s="38"/>
      <c r="R94" s="38"/>
      <c r="S94" s="38"/>
      <c r="T94" s="38"/>
      <c r="U94" s="38"/>
      <c r="V94" s="38"/>
      <c r="W94" s="38"/>
      <c r="X94" s="38"/>
      <c r="Y94" s="38"/>
      <c r="Z94" s="40"/>
      <c r="AA94" s="39"/>
      <c r="AB94" s="38"/>
      <c r="AC94" s="38"/>
      <c r="AE94" s="50">
        <f t="shared" si="1"/>
        <v>0</v>
      </c>
      <c r="AF94" s="50">
        <f t="shared" si="2"/>
        <v>0</v>
      </c>
      <c r="AG94" s="50">
        <f t="shared" si="14"/>
        <v>0</v>
      </c>
      <c r="AH94" s="50">
        <f t="shared" si="4"/>
        <v>0</v>
      </c>
      <c r="AI94" s="50">
        <f t="shared" si="5"/>
        <v>0</v>
      </c>
      <c r="AJ94" s="143">
        <f t="shared" si="6"/>
        <v>0</v>
      </c>
      <c r="AK94" s="50">
        <f t="shared" si="7"/>
        <v>0</v>
      </c>
      <c r="AL94" s="164"/>
      <c r="AM94" s="164"/>
      <c r="AN94" s="164"/>
      <c r="AO94" s="49">
        <f t="shared" si="8"/>
        <v>0</v>
      </c>
      <c r="AP94" s="42">
        <f t="shared" si="9"/>
        <v>0</v>
      </c>
      <c r="AQ94" s="42">
        <f t="shared" si="10"/>
        <v>0</v>
      </c>
      <c r="AR94" s="42">
        <f t="shared" si="11"/>
        <v>0</v>
      </c>
      <c r="AS94" s="42">
        <f t="shared" si="12"/>
        <v>0</v>
      </c>
      <c r="AT94" s="42">
        <f t="shared" si="13"/>
        <v>0</v>
      </c>
    </row>
    <row r="95" spans="1:46" ht="15" customHeight="1" x14ac:dyDescent="0.35">
      <c r="A95" s="37">
        <v>63</v>
      </c>
      <c r="B95" s="38"/>
      <c r="C95" s="163"/>
      <c r="D95" s="212"/>
      <c r="E95" s="38"/>
      <c r="F95" s="39"/>
      <c r="G95" s="38"/>
      <c r="H95" s="38"/>
      <c r="I95" s="39"/>
      <c r="J95" s="38"/>
      <c r="K95" s="38"/>
      <c r="L95" s="38"/>
      <c r="M95" s="213"/>
      <c r="N95" s="47" t="str">
        <f t="shared" si="0"/>
        <v>VIDE</v>
      </c>
      <c r="O95" s="38"/>
      <c r="P95" s="38"/>
      <c r="Q95" s="38"/>
      <c r="R95" s="38"/>
      <c r="S95" s="38"/>
      <c r="T95" s="38"/>
      <c r="U95" s="38"/>
      <c r="V95" s="38"/>
      <c r="W95" s="38"/>
      <c r="X95" s="38"/>
      <c r="Y95" s="38"/>
      <c r="Z95" s="40"/>
      <c r="AA95" s="39"/>
      <c r="AB95" s="38"/>
      <c r="AC95" s="38"/>
      <c r="AE95" s="50">
        <f t="shared" si="1"/>
        <v>0</v>
      </c>
      <c r="AF95" s="50">
        <f t="shared" si="2"/>
        <v>0</v>
      </c>
      <c r="AG95" s="50">
        <f t="shared" si="14"/>
        <v>0</v>
      </c>
      <c r="AH95" s="50">
        <f t="shared" si="4"/>
        <v>0</v>
      </c>
      <c r="AI95" s="50">
        <f t="shared" si="5"/>
        <v>0</v>
      </c>
      <c r="AJ95" s="143">
        <f t="shared" si="6"/>
        <v>0</v>
      </c>
      <c r="AK95" s="50">
        <f t="shared" si="7"/>
        <v>0</v>
      </c>
      <c r="AL95" s="164"/>
      <c r="AM95" s="164"/>
      <c r="AN95" s="164"/>
      <c r="AO95" s="49">
        <f t="shared" si="8"/>
        <v>0</v>
      </c>
      <c r="AP95" s="42">
        <f t="shared" si="9"/>
        <v>0</v>
      </c>
      <c r="AQ95" s="42">
        <f t="shared" si="10"/>
        <v>0</v>
      </c>
      <c r="AR95" s="42">
        <f t="shared" si="11"/>
        <v>0</v>
      </c>
      <c r="AS95" s="42">
        <f t="shared" si="12"/>
        <v>0</v>
      </c>
      <c r="AT95" s="42">
        <f t="shared" si="13"/>
        <v>0</v>
      </c>
    </row>
    <row r="96" spans="1:46" ht="15" customHeight="1" x14ac:dyDescent="0.35">
      <c r="A96" s="37">
        <v>64</v>
      </c>
      <c r="B96" s="38"/>
      <c r="C96" s="163"/>
      <c r="D96" s="212"/>
      <c r="E96" s="38"/>
      <c r="F96" s="39"/>
      <c r="G96" s="38"/>
      <c r="H96" s="38"/>
      <c r="I96" s="39"/>
      <c r="J96" s="38"/>
      <c r="K96" s="38"/>
      <c r="L96" s="38"/>
      <c r="M96" s="213"/>
      <c r="N96" s="47" t="str">
        <f t="shared" si="0"/>
        <v>VIDE</v>
      </c>
      <c r="O96" s="38"/>
      <c r="P96" s="38"/>
      <c r="Q96" s="38"/>
      <c r="R96" s="38"/>
      <c r="S96" s="38"/>
      <c r="T96" s="38"/>
      <c r="U96" s="38"/>
      <c r="V96" s="38"/>
      <c r="W96" s="38"/>
      <c r="X96" s="38"/>
      <c r="Y96" s="38"/>
      <c r="Z96" s="40"/>
      <c r="AA96" s="39"/>
      <c r="AB96" s="38"/>
      <c r="AC96" s="38"/>
      <c r="AE96" s="50">
        <f t="shared" si="1"/>
        <v>0</v>
      </c>
      <c r="AF96" s="50">
        <f t="shared" si="2"/>
        <v>0</v>
      </c>
      <c r="AG96" s="50">
        <f t="shared" si="14"/>
        <v>0</v>
      </c>
      <c r="AH96" s="50">
        <f t="shared" si="4"/>
        <v>0</v>
      </c>
      <c r="AI96" s="50">
        <f t="shared" si="5"/>
        <v>0</v>
      </c>
      <c r="AJ96" s="143">
        <f t="shared" si="6"/>
        <v>0</v>
      </c>
      <c r="AK96" s="50">
        <f t="shared" si="7"/>
        <v>0</v>
      </c>
      <c r="AL96" s="164"/>
      <c r="AM96" s="164"/>
      <c r="AN96" s="164"/>
      <c r="AO96" s="49">
        <f t="shared" si="8"/>
        <v>0</v>
      </c>
      <c r="AP96" s="42">
        <f t="shared" si="9"/>
        <v>0</v>
      </c>
      <c r="AQ96" s="42">
        <f t="shared" si="10"/>
        <v>0</v>
      </c>
      <c r="AR96" s="42">
        <f t="shared" si="11"/>
        <v>0</v>
      </c>
      <c r="AS96" s="42">
        <f t="shared" si="12"/>
        <v>0</v>
      </c>
      <c r="AT96" s="42">
        <f t="shared" si="13"/>
        <v>0</v>
      </c>
    </row>
    <row r="97" spans="1:46" ht="15" customHeight="1" x14ac:dyDescent="0.35">
      <c r="A97" s="37">
        <v>65</v>
      </c>
      <c r="B97" s="38"/>
      <c r="C97" s="163"/>
      <c r="D97" s="212"/>
      <c r="E97" s="38"/>
      <c r="F97" s="39"/>
      <c r="G97" s="38"/>
      <c r="H97" s="38"/>
      <c r="I97" s="39"/>
      <c r="J97" s="38"/>
      <c r="K97" s="38"/>
      <c r="L97" s="38"/>
      <c r="M97" s="213"/>
      <c r="N97" s="47" t="str">
        <f t="shared" si="0"/>
        <v>VIDE</v>
      </c>
      <c r="O97" s="38"/>
      <c r="P97" s="38"/>
      <c r="Q97" s="38"/>
      <c r="R97" s="38"/>
      <c r="S97" s="38"/>
      <c r="T97" s="38"/>
      <c r="U97" s="38"/>
      <c r="V97" s="38"/>
      <c r="W97" s="38"/>
      <c r="X97" s="38"/>
      <c r="Y97" s="38"/>
      <c r="Z97" s="40"/>
      <c r="AA97" s="39"/>
      <c r="AB97" s="38"/>
      <c r="AC97" s="38"/>
      <c r="AE97" s="50">
        <f t="shared" si="1"/>
        <v>0</v>
      </c>
      <c r="AF97" s="50">
        <f t="shared" ref="AF97:AF160" si="15">+COUNTIF(X97,"*Réparation reportée*")</f>
        <v>0</v>
      </c>
      <c r="AG97" s="50">
        <f t="shared" ref="AG97:AG128" si="16">IF(AND(N97=1,AF97=1),1,0)</f>
        <v>0</v>
      </c>
      <c r="AH97" s="50">
        <f t="shared" si="4"/>
        <v>0</v>
      </c>
      <c r="AI97" s="50">
        <f t="shared" si="5"/>
        <v>0</v>
      </c>
      <c r="AJ97" s="143">
        <f t="shared" si="6"/>
        <v>0</v>
      </c>
      <c r="AK97" s="50">
        <f t="shared" si="7"/>
        <v>0</v>
      </c>
      <c r="AL97" s="164"/>
      <c r="AM97" s="164"/>
      <c r="AN97" s="164"/>
      <c r="AO97" s="49">
        <f t="shared" si="8"/>
        <v>0</v>
      </c>
      <c r="AP97" s="42">
        <f t="shared" si="9"/>
        <v>0</v>
      </c>
      <c r="AQ97" s="42">
        <f t="shared" si="10"/>
        <v>0</v>
      </c>
      <c r="AR97" s="42">
        <f t="shared" si="11"/>
        <v>0</v>
      </c>
      <c r="AS97" s="42">
        <f t="shared" si="12"/>
        <v>0</v>
      </c>
      <c r="AT97" s="42">
        <f t="shared" si="13"/>
        <v>0</v>
      </c>
    </row>
    <row r="98" spans="1:46" ht="15" customHeight="1" x14ac:dyDescent="0.35">
      <c r="A98" s="37">
        <v>66</v>
      </c>
      <c r="B98" s="38"/>
      <c r="C98" s="163"/>
      <c r="D98" s="212"/>
      <c r="E98" s="38"/>
      <c r="F98" s="39"/>
      <c r="G98" s="38"/>
      <c r="H98" s="38"/>
      <c r="I98" s="39"/>
      <c r="J98" s="38"/>
      <c r="K98" s="38"/>
      <c r="L98" s="38"/>
      <c r="M98" s="213"/>
      <c r="N98" s="47" t="str">
        <f t="shared" ref="N98:N161" si="17">_xlfn.IFS(AND(OR(C98&lt;&gt;"",D98&lt;&gt;""),M98&lt;&gt;""),"VRAI",AND(OR(C98="",D98=""),M98&lt;&gt;""),"FAUX",AND(C98&lt;&gt;"",D98&lt;&gt;"",M98=""),"VIDE",M98="", "VIDE")</f>
        <v>VIDE</v>
      </c>
      <c r="O98" s="38"/>
      <c r="P98" s="38"/>
      <c r="Q98" s="38"/>
      <c r="R98" s="38"/>
      <c r="S98" s="38"/>
      <c r="T98" s="38"/>
      <c r="U98" s="38"/>
      <c r="V98" s="38"/>
      <c r="W98" s="38"/>
      <c r="X98" s="38"/>
      <c r="Y98" s="38"/>
      <c r="Z98" s="40"/>
      <c r="AA98" s="39"/>
      <c r="AB98" s="38"/>
      <c r="AC98" s="38"/>
      <c r="AE98" s="50">
        <f t="shared" ref="AE98:AE161" si="18">IF(AND(N98=1,X98="panne réparée"),1,0)</f>
        <v>0</v>
      </c>
      <c r="AF98" s="50">
        <f t="shared" si="15"/>
        <v>0</v>
      </c>
      <c r="AG98" s="50">
        <f t="shared" si="16"/>
        <v>0</v>
      </c>
      <c r="AH98" s="50">
        <f t="shared" ref="AH98:AH161" si="19">IF(AJ98=1,MONTH(F98),0)</f>
        <v>0</v>
      </c>
      <c r="AI98" s="50">
        <f t="shared" ref="AI98:AI161" si="20">IF(AJ98=1,YEAR(F98),0)</f>
        <v>0</v>
      </c>
      <c r="AJ98" s="143">
        <f t="shared" ref="AJ98:AJ161" si="21">IF(D98&lt;&gt;"",1,0)</f>
        <v>0</v>
      </c>
      <c r="AK98" s="50">
        <f t="shared" ref="AK98:AK161" si="22">+COUNTIF(X98,"*Panne non réparée*")</f>
        <v>0</v>
      </c>
      <c r="AL98" s="164"/>
      <c r="AM98" s="164"/>
      <c r="AN98" s="164"/>
      <c r="AO98" s="49">
        <f t="shared" ref="AO98:AO161" si="23">+IF(N98="VRAI",1,0)</f>
        <v>0</v>
      </c>
      <c r="AP98" s="42">
        <f t="shared" ref="AP98:AP161" si="24">IF(AND(AO98=1,Y98="Moins de 30 min"),1,0)</f>
        <v>0</v>
      </c>
      <c r="AQ98" s="42">
        <f t="shared" ref="AQ98:AQ161" si="25">IF(AND(AO98=1,Y98="30 min"),1,0)</f>
        <v>0</v>
      </c>
      <c r="AR98" s="42">
        <f t="shared" ref="AR98:AR161" si="26">IF(AND(AO98=1,Y98="30 min - 1 heure"),1,0)</f>
        <v>0</v>
      </c>
      <c r="AS98" s="42">
        <f t="shared" ref="AS98:AS161" si="27">IF(AND(AO98=1,Y98="1 heure - 2 heures"),1,0)</f>
        <v>0</v>
      </c>
      <c r="AT98" s="42">
        <f t="shared" ref="AT98:AT161" si="28">IF(AND(AO98=1,Y98="Plus que 2 heures"),1,0)</f>
        <v>0</v>
      </c>
    </row>
    <row r="99" spans="1:46" ht="15" customHeight="1" x14ac:dyDescent="0.35">
      <c r="A99" s="37">
        <v>67</v>
      </c>
      <c r="B99" s="38"/>
      <c r="C99" s="163"/>
      <c r="D99" s="212"/>
      <c r="E99" s="38"/>
      <c r="F99" s="39"/>
      <c r="G99" s="38"/>
      <c r="H99" s="38"/>
      <c r="I99" s="39"/>
      <c r="J99" s="38"/>
      <c r="K99" s="38"/>
      <c r="L99" s="38"/>
      <c r="M99" s="213"/>
      <c r="N99" s="47" t="str">
        <f t="shared" si="17"/>
        <v>VIDE</v>
      </c>
      <c r="O99" s="38"/>
      <c r="P99" s="38"/>
      <c r="Q99" s="38"/>
      <c r="R99" s="38"/>
      <c r="S99" s="38"/>
      <c r="T99" s="38"/>
      <c r="U99" s="38"/>
      <c r="V99" s="38"/>
      <c r="W99" s="38"/>
      <c r="X99" s="38"/>
      <c r="Y99" s="38"/>
      <c r="Z99" s="40"/>
      <c r="AA99" s="39"/>
      <c r="AB99" s="38"/>
      <c r="AC99" s="38"/>
      <c r="AE99" s="50">
        <f t="shared" si="18"/>
        <v>0</v>
      </c>
      <c r="AF99" s="50">
        <f t="shared" si="15"/>
        <v>0</v>
      </c>
      <c r="AG99" s="50">
        <f t="shared" si="16"/>
        <v>0</v>
      </c>
      <c r="AH99" s="50">
        <f t="shared" si="19"/>
        <v>0</v>
      </c>
      <c r="AI99" s="50">
        <f t="shared" si="20"/>
        <v>0</v>
      </c>
      <c r="AJ99" s="143">
        <f t="shared" si="21"/>
        <v>0</v>
      </c>
      <c r="AK99" s="50">
        <f t="shared" si="22"/>
        <v>0</v>
      </c>
      <c r="AL99" s="164"/>
      <c r="AM99" s="164"/>
      <c r="AN99" s="164"/>
      <c r="AO99" s="49">
        <f t="shared" si="23"/>
        <v>0</v>
      </c>
      <c r="AP99" s="42">
        <f t="shared" si="24"/>
        <v>0</v>
      </c>
      <c r="AQ99" s="42">
        <f t="shared" si="25"/>
        <v>0</v>
      </c>
      <c r="AR99" s="42">
        <f t="shared" si="26"/>
        <v>0</v>
      </c>
      <c r="AS99" s="42">
        <f t="shared" si="27"/>
        <v>0</v>
      </c>
      <c r="AT99" s="42">
        <f t="shared" si="28"/>
        <v>0</v>
      </c>
    </row>
    <row r="100" spans="1:46" ht="15" customHeight="1" x14ac:dyDescent="0.35">
      <c r="A100" s="37">
        <v>68</v>
      </c>
      <c r="B100" s="38"/>
      <c r="C100" s="163"/>
      <c r="D100" s="212"/>
      <c r="E100" s="38"/>
      <c r="F100" s="39"/>
      <c r="G100" s="38"/>
      <c r="H100" s="38"/>
      <c r="I100" s="39"/>
      <c r="J100" s="38"/>
      <c r="K100" s="38"/>
      <c r="L100" s="38"/>
      <c r="M100" s="213"/>
      <c r="N100" s="47" t="str">
        <f t="shared" si="17"/>
        <v>VIDE</v>
      </c>
      <c r="O100" s="38"/>
      <c r="P100" s="38"/>
      <c r="Q100" s="38"/>
      <c r="R100" s="38"/>
      <c r="S100" s="38"/>
      <c r="T100" s="38"/>
      <c r="U100" s="38"/>
      <c r="V100" s="38"/>
      <c r="W100" s="38"/>
      <c r="X100" s="38"/>
      <c r="Y100" s="38"/>
      <c r="Z100" s="40"/>
      <c r="AA100" s="39"/>
      <c r="AB100" s="38"/>
      <c r="AC100" s="38"/>
      <c r="AE100" s="50">
        <f t="shared" si="18"/>
        <v>0</v>
      </c>
      <c r="AF100" s="50">
        <f t="shared" si="15"/>
        <v>0</v>
      </c>
      <c r="AG100" s="50">
        <f t="shared" si="16"/>
        <v>0</v>
      </c>
      <c r="AH100" s="50">
        <f t="shared" si="19"/>
        <v>0</v>
      </c>
      <c r="AI100" s="50">
        <f t="shared" si="20"/>
        <v>0</v>
      </c>
      <c r="AJ100" s="143">
        <f t="shared" si="21"/>
        <v>0</v>
      </c>
      <c r="AK100" s="50">
        <f t="shared" si="22"/>
        <v>0</v>
      </c>
      <c r="AL100" s="164"/>
      <c r="AM100" s="164"/>
      <c r="AN100" s="164"/>
      <c r="AO100" s="49">
        <f t="shared" si="23"/>
        <v>0</v>
      </c>
      <c r="AP100" s="42">
        <f t="shared" si="24"/>
        <v>0</v>
      </c>
      <c r="AQ100" s="42">
        <f t="shared" si="25"/>
        <v>0</v>
      </c>
      <c r="AR100" s="42">
        <f t="shared" si="26"/>
        <v>0</v>
      </c>
      <c r="AS100" s="42">
        <f t="shared" si="27"/>
        <v>0</v>
      </c>
      <c r="AT100" s="42">
        <f t="shared" si="28"/>
        <v>0</v>
      </c>
    </row>
    <row r="101" spans="1:46" ht="15" customHeight="1" x14ac:dyDescent="0.35">
      <c r="A101" s="37">
        <v>69</v>
      </c>
      <c r="B101" s="38"/>
      <c r="C101" s="163"/>
      <c r="D101" s="212"/>
      <c r="E101" s="38"/>
      <c r="F101" s="39"/>
      <c r="G101" s="38"/>
      <c r="H101" s="38"/>
      <c r="I101" s="39"/>
      <c r="J101" s="38"/>
      <c r="K101" s="38"/>
      <c r="L101" s="38"/>
      <c r="M101" s="213"/>
      <c r="N101" s="47" t="str">
        <f t="shared" si="17"/>
        <v>VIDE</v>
      </c>
      <c r="O101" s="38"/>
      <c r="P101" s="38"/>
      <c r="Q101" s="38"/>
      <c r="R101" s="38"/>
      <c r="S101" s="38"/>
      <c r="T101" s="38"/>
      <c r="U101" s="38"/>
      <c r="V101" s="38"/>
      <c r="W101" s="38"/>
      <c r="X101" s="38"/>
      <c r="Y101" s="38"/>
      <c r="Z101" s="40"/>
      <c r="AA101" s="39"/>
      <c r="AB101" s="38"/>
      <c r="AC101" s="38"/>
      <c r="AE101" s="50">
        <f t="shared" si="18"/>
        <v>0</v>
      </c>
      <c r="AF101" s="50">
        <f t="shared" si="15"/>
        <v>0</v>
      </c>
      <c r="AG101" s="50">
        <f t="shared" si="16"/>
        <v>0</v>
      </c>
      <c r="AH101" s="50">
        <f t="shared" si="19"/>
        <v>0</v>
      </c>
      <c r="AI101" s="50">
        <f t="shared" si="20"/>
        <v>0</v>
      </c>
      <c r="AJ101" s="143">
        <f t="shared" si="21"/>
        <v>0</v>
      </c>
      <c r="AK101" s="50">
        <f t="shared" si="22"/>
        <v>0</v>
      </c>
      <c r="AL101" s="164"/>
      <c r="AM101" s="164"/>
      <c r="AN101" s="164"/>
      <c r="AO101" s="49">
        <f t="shared" si="23"/>
        <v>0</v>
      </c>
      <c r="AP101" s="42">
        <f t="shared" si="24"/>
        <v>0</v>
      </c>
      <c r="AQ101" s="42">
        <f t="shared" si="25"/>
        <v>0</v>
      </c>
      <c r="AR101" s="42">
        <f t="shared" si="26"/>
        <v>0</v>
      </c>
      <c r="AS101" s="42">
        <f t="shared" si="27"/>
        <v>0</v>
      </c>
      <c r="AT101" s="42">
        <f t="shared" si="28"/>
        <v>0</v>
      </c>
    </row>
    <row r="102" spans="1:46" ht="15" customHeight="1" x14ac:dyDescent="0.35">
      <c r="A102" s="37">
        <v>70</v>
      </c>
      <c r="B102" s="38"/>
      <c r="C102" s="163"/>
      <c r="D102" s="212"/>
      <c r="E102" s="38"/>
      <c r="F102" s="39"/>
      <c r="G102" s="38"/>
      <c r="H102" s="38"/>
      <c r="I102" s="39"/>
      <c r="J102" s="38"/>
      <c r="K102" s="38"/>
      <c r="L102" s="38"/>
      <c r="M102" s="213"/>
      <c r="N102" s="47" t="str">
        <f t="shared" si="17"/>
        <v>VIDE</v>
      </c>
      <c r="O102" s="38"/>
      <c r="P102" s="38"/>
      <c r="Q102" s="38"/>
      <c r="R102" s="38"/>
      <c r="S102" s="38"/>
      <c r="T102" s="38"/>
      <c r="U102" s="38"/>
      <c r="V102" s="38"/>
      <c r="W102" s="38"/>
      <c r="X102" s="38"/>
      <c r="Y102" s="38"/>
      <c r="Z102" s="40"/>
      <c r="AA102" s="39"/>
      <c r="AB102" s="38"/>
      <c r="AC102" s="38"/>
      <c r="AE102" s="50">
        <f t="shared" si="18"/>
        <v>0</v>
      </c>
      <c r="AF102" s="50">
        <f t="shared" si="15"/>
        <v>0</v>
      </c>
      <c r="AG102" s="50">
        <f t="shared" si="16"/>
        <v>0</v>
      </c>
      <c r="AH102" s="50">
        <f t="shared" si="19"/>
        <v>0</v>
      </c>
      <c r="AI102" s="50">
        <f t="shared" si="20"/>
        <v>0</v>
      </c>
      <c r="AJ102" s="143">
        <f t="shared" si="21"/>
        <v>0</v>
      </c>
      <c r="AK102" s="50">
        <f t="shared" si="22"/>
        <v>0</v>
      </c>
      <c r="AL102" s="164"/>
      <c r="AM102" s="164"/>
      <c r="AN102" s="164"/>
      <c r="AO102" s="49">
        <f t="shared" si="23"/>
        <v>0</v>
      </c>
      <c r="AP102" s="42">
        <f t="shared" si="24"/>
        <v>0</v>
      </c>
      <c r="AQ102" s="42">
        <f t="shared" si="25"/>
        <v>0</v>
      </c>
      <c r="AR102" s="42">
        <f t="shared" si="26"/>
        <v>0</v>
      </c>
      <c r="AS102" s="42">
        <f t="shared" si="27"/>
        <v>0</v>
      </c>
      <c r="AT102" s="42">
        <f t="shared" si="28"/>
        <v>0</v>
      </c>
    </row>
    <row r="103" spans="1:46" ht="15" customHeight="1" x14ac:dyDescent="0.35">
      <c r="A103" s="37">
        <v>71</v>
      </c>
      <c r="B103" s="38"/>
      <c r="C103" s="163"/>
      <c r="D103" s="212"/>
      <c r="E103" s="38"/>
      <c r="F103" s="39"/>
      <c r="G103" s="38"/>
      <c r="H103" s="38"/>
      <c r="I103" s="39"/>
      <c r="J103" s="38"/>
      <c r="K103" s="38"/>
      <c r="L103" s="38"/>
      <c r="M103" s="213"/>
      <c r="N103" s="47" t="str">
        <f t="shared" si="17"/>
        <v>VIDE</v>
      </c>
      <c r="O103" s="38"/>
      <c r="P103" s="38"/>
      <c r="Q103" s="38"/>
      <c r="R103" s="38"/>
      <c r="S103" s="38"/>
      <c r="T103" s="38"/>
      <c r="U103" s="38"/>
      <c r="V103" s="38"/>
      <c r="W103" s="38"/>
      <c r="X103" s="38"/>
      <c r="Y103" s="38"/>
      <c r="Z103" s="40"/>
      <c r="AA103" s="39"/>
      <c r="AB103" s="38"/>
      <c r="AC103" s="38"/>
      <c r="AE103" s="50">
        <f t="shared" si="18"/>
        <v>0</v>
      </c>
      <c r="AF103" s="50">
        <f t="shared" si="15"/>
        <v>0</v>
      </c>
      <c r="AG103" s="50">
        <f t="shared" si="16"/>
        <v>0</v>
      </c>
      <c r="AH103" s="50">
        <f t="shared" si="19"/>
        <v>0</v>
      </c>
      <c r="AI103" s="50">
        <f t="shared" si="20"/>
        <v>0</v>
      </c>
      <c r="AJ103" s="143">
        <f t="shared" si="21"/>
        <v>0</v>
      </c>
      <c r="AK103" s="50">
        <f t="shared" si="22"/>
        <v>0</v>
      </c>
      <c r="AL103" s="164"/>
      <c r="AM103" s="164"/>
      <c r="AN103" s="164"/>
      <c r="AO103" s="49">
        <f t="shared" si="23"/>
        <v>0</v>
      </c>
      <c r="AP103" s="42">
        <f t="shared" si="24"/>
        <v>0</v>
      </c>
      <c r="AQ103" s="42">
        <f t="shared" si="25"/>
        <v>0</v>
      </c>
      <c r="AR103" s="42">
        <f t="shared" si="26"/>
        <v>0</v>
      </c>
      <c r="AS103" s="42">
        <f t="shared" si="27"/>
        <v>0</v>
      </c>
      <c r="AT103" s="42">
        <f t="shared" si="28"/>
        <v>0</v>
      </c>
    </row>
    <row r="104" spans="1:46" ht="15" customHeight="1" x14ac:dyDescent="0.35">
      <c r="A104" s="37">
        <v>72</v>
      </c>
      <c r="B104" s="38"/>
      <c r="C104" s="163"/>
      <c r="D104" s="212"/>
      <c r="E104" s="38"/>
      <c r="F104" s="39"/>
      <c r="G104" s="38"/>
      <c r="H104" s="38"/>
      <c r="I104" s="39"/>
      <c r="J104" s="38"/>
      <c r="K104" s="38"/>
      <c r="L104" s="38"/>
      <c r="M104" s="213"/>
      <c r="N104" s="47" t="str">
        <f t="shared" si="17"/>
        <v>VIDE</v>
      </c>
      <c r="O104" s="38"/>
      <c r="P104" s="38"/>
      <c r="Q104" s="38"/>
      <c r="R104" s="38"/>
      <c r="S104" s="38"/>
      <c r="T104" s="38"/>
      <c r="U104" s="38"/>
      <c r="V104" s="38"/>
      <c r="W104" s="38"/>
      <c r="X104" s="38"/>
      <c r="Y104" s="38"/>
      <c r="Z104" s="40"/>
      <c r="AA104" s="39"/>
      <c r="AB104" s="38"/>
      <c r="AC104" s="38"/>
      <c r="AE104" s="50">
        <f t="shared" si="18"/>
        <v>0</v>
      </c>
      <c r="AF104" s="50">
        <f t="shared" si="15"/>
        <v>0</v>
      </c>
      <c r="AG104" s="50">
        <f t="shared" si="16"/>
        <v>0</v>
      </c>
      <c r="AH104" s="50">
        <f t="shared" si="19"/>
        <v>0</v>
      </c>
      <c r="AI104" s="50">
        <f t="shared" si="20"/>
        <v>0</v>
      </c>
      <c r="AJ104" s="143">
        <f t="shared" si="21"/>
        <v>0</v>
      </c>
      <c r="AK104" s="50">
        <f t="shared" si="22"/>
        <v>0</v>
      </c>
      <c r="AL104" s="164"/>
      <c r="AM104" s="164"/>
      <c r="AN104" s="164"/>
      <c r="AO104" s="49">
        <f t="shared" si="23"/>
        <v>0</v>
      </c>
      <c r="AP104" s="42">
        <f t="shared" si="24"/>
        <v>0</v>
      </c>
      <c r="AQ104" s="42">
        <f t="shared" si="25"/>
        <v>0</v>
      </c>
      <c r="AR104" s="42">
        <f t="shared" si="26"/>
        <v>0</v>
      </c>
      <c r="AS104" s="42">
        <f t="shared" si="27"/>
        <v>0</v>
      </c>
      <c r="AT104" s="42">
        <f t="shared" si="28"/>
        <v>0</v>
      </c>
    </row>
    <row r="105" spans="1:46" ht="15" customHeight="1" x14ac:dyDescent="0.35">
      <c r="A105" s="37">
        <v>73</v>
      </c>
      <c r="B105" s="38"/>
      <c r="C105" s="163"/>
      <c r="D105" s="212"/>
      <c r="E105" s="38"/>
      <c r="F105" s="39"/>
      <c r="G105" s="38"/>
      <c r="H105" s="38"/>
      <c r="I105" s="39"/>
      <c r="J105" s="38"/>
      <c r="K105" s="38"/>
      <c r="L105" s="38"/>
      <c r="M105" s="213"/>
      <c r="N105" s="47" t="str">
        <f t="shared" si="17"/>
        <v>VIDE</v>
      </c>
      <c r="O105" s="38"/>
      <c r="P105" s="38"/>
      <c r="Q105" s="38"/>
      <c r="R105" s="38"/>
      <c r="S105" s="38"/>
      <c r="T105" s="38"/>
      <c r="U105" s="38"/>
      <c r="V105" s="38"/>
      <c r="W105" s="38"/>
      <c r="X105" s="38"/>
      <c r="Y105" s="38"/>
      <c r="Z105" s="40"/>
      <c r="AA105" s="39"/>
      <c r="AB105" s="38"/>
      <c r="AC105" s="38"/>
      <c r="AE105" s="50">
        <f t="shared" si="18"/>
        <v>0</v>
      </c>
      <c r="AF105" s="50">
        <f t="shared" si="15"/>
        <v>0</v>
      </c>
      <c r="AG105" s="50">
        <f t="shared" si="16"/>
        <v>0</v>
      </c>
      <c r="AH105" s="50">
        <f t="shared" si="19"/>
        <v>0</v>
      </c>
      <c r="AI105" s="50">
        <f t="shared" si="20"/>
        <v>0</v>
      </c>
      <c r="AJ105" s="143">
        <f t="shared" si="21"/>
        <v>0</v>
      </c>
      <c r="AK105" s="50">
        <f t="shared" si="22"/>
        <v>0</v>
      </c>
      <c r="AL105" s="164"/>
      <c r="AM105" s="164"/>
      <c r="AN105" s="164"/>
      <c r="AO105" s="49">
        <f t="shared" si="23"/>
        <v>0</v>
      </c>
      <c r="AP105" s="42">
        <f t="shared" si="24"/>
        <v>0</v>
      </c>
      <c r="AQ105" s="42">
        <f t="shared" si="25"/>
        <v>0</v>
      </c>
      <c r="AR105" s="42">
        <f t="shared" si="26"/>
        <v>0</v>
      </c>
      <c r="AS105" s="42">
        <f t="shared" si="27"/>
        <v>0</v>
      </c>
      <c r="AT105" s="42">
        <f t="shared" si="28"/>
        <v>0</v>
      </c>
    </row>
    <row r="106" spans="1:46" ht="15" customHeight="1" x14ac:dyDescent="0.35">
      <c r="A106" s="37">
        <v>74</v>
      </c>
      <c r="B106" s="38"/>
      <c r="C106" s="163"/>
      <c r="D106" s="212"/>
      <c r="E106" s="38"/>
      <c r="F106" s="39"/>
      <c r="G106" s="38"/>
      <c r="H106" s="38"/>
      <c r="I106" s="39"/>
      <c r="J106" s="38"/>
      <c r="K106" s="38"/>
      <c r="L106" s="38"/>
      <c r="M106" s="213"/>
      <c r="N106" s="47" t="str">
        <f t="shared" si="17"/>
        <v>VIDE</v>
      </c>
      <c r="O106" s="38"/>
      <c r="P106" s="38"/>
      <c r="Q106" s="38"/>
      <c r="R106" s="38"/>
      <c r="S106" s="38"/>
      <c r="T106" s="38"/>
      <c r="U106" s="38"/>
      <c r="V106" s="38"/>
      <c r="W106" s="38"/>
      <c r="X106" s="38"/>
      <c r="Y106" s="38"/>
      <c r="Z106" s="40"/>
      <c r="AA106" s="39"/>
      <c r="AB106" s="38"/>
      <c r="AC106" s="38"/>
      <c r="AE106" s="50">
        <f t="shared" si="18"/>
        <v>0</v>
      </c>
      <c r="AF106" s="50">
        <f t="shared" si="15"/>
        <v>0</v>
      </c>
      <c r="AG106" s="50">
        <f t="shared" si="16"/>
        <v>0</v>
      </c>
      <c r="AH106" s="50">
        <f t="shared" si="19"/>
        <v>0</v>
      </c>
      <c r="AI106" s="50">
        <f t="shared" si="20"/>
        <v>0</v>
      </c>
      <c r="AJ106" s="143">
        <f t="shared" si="21"/>
        <v>0</v>
      </c>
      <c r="AK106" s="50">
        <f t="shared" si="22"/>
        <v>0</v>
      </c>
      <c r="AL106" s="164"/>
      <c r="AM106" s="164"/>
      <c r="AN106" s="164"/>
      <c r="AO106" s="49">
        <f t="shared" si="23"/>
        <v>0</v>
      </c>
      <c r="AP106" s="42">
        <f t="shared" si="24"/>
        <v>0</v>
      </c>
      <c r="AQ106" s="42">
        <f t="shared" si="25"/>
        <v>0</v>
      </c>
      <c r="AR106" s="42">
        <f t="shared" si="26"/>
        <v>0</v>
      </c>
      <c r="AS106" s="42">
        <f t="shared" si="27"/>
        <v>0</v>
      </c>
      <c r="AT106" s="42">
        <f t="shared" si="28"/>
        <v>0</v>
      </c>
    </row>
    <row r="107" spans="1:46" ht="15" customHeight="1" x14ac:dyDescent="0.35">
      <c r="A107" s="37">
        <v>75</v>
      </c>
      <c r="B107" s="38"/>
      <c r="C107" s="163"/>
      <c r="D107" s="212"/>
      <c r="E107" s="38"/>
      <c r="F107" s="39"/>
      <c r="G107" s="38"/>
      <c r="H107" s="38"/>
      <c r="I107" s="39"/>
      <c r="J107" s="38"/>
      <c r="K107" s="38"/>
      <c r="L107" s="38"/>
      <c r="M107" s="213"/>
      <c r="N107" s="47" t="str">
        <f t="shared" si="17"/>
        <v>VIDE</v>
      </c>
      <c r="O107" s="38"/>
      <c r="P107" s="38"/>
      <c r="Q107" s="38"/>
      <c r="R107" s="38"/>
      <c r="S107" s="38"/>
      <c r="T107" s="38"/>
      <c r="U107" s="38"/>
      <c r="V107" s="38"/>
      <c r="W107" s="38"/>
      <c r="X107" s="38"/>
      <c r="Y107" s="38"/>
      <c r="Z107" s="40"/>
      <c r="AA107" s="39"/>
      <c r="AB107" s="38"/>
      <c r="AC107" s="38"/>
      <c r="AE107" s="50">
        <f t="shared" si="18"/>
        <v>0</v>
      </c>
      <c r="AF107" s="50">
        <f t="shared" si="15"/>
        <v>0</v>
      </c>
      <c r="AG107" s="50">
        <f t="shared" si="16"/>
        <v>0</v>
      </c>
      <c r="AH107" s="50">
        <f t="shared" si="19"/>
        <v>0</v>
      </c>
      <c r="AI107" s="50">
        <f t="shared" si="20"/>
        <v>0</v>
      </c>
      <c r="AJ107" s="143">
        <f t="shared" si="21"/>
        <v>0</v>
      </c>
      <c r="AK107" s="50">
        <f t="shared" si="22"/>
        <v>0</v>
      </c>
      <c r="AL107" s="164"/>
      <c r="AM107" s="164"/>
      <c r="AN107" s="164"/>
      <c r="AO107" s="49">
        <f t="shared" si="23"/>
        <v>0</v>
      </c>
      <c r="AP107" s="42">
        <f t="shared" si="24"/>
        <v>0</v>
      </c>
      <c r="AQ107" s="42">
        <f t="shared" si="25"/>
        <v>0</v>
      </c>
      <c r="AR107" s="42">
        <f t="shared" si="26"/>
        <v>0</v>
      </c>
      <c r="AS107" s="42">
        <f t="shared" si="27"/>
        <v>0</v>
      </c>
      <c r="AT107" s="42">
        <f t="shared" si="28"/>
        <v>0</v>
      </c>
    </row>
    <row r="108" spans="1:46" ht="15" customHeight="1" x14ac:dyDescent="0.35">
      <c r="A108" s="37">
        <v>76</v>
      </c>
      <c r="B108" s="38"/>
      <c r="C108" s="163"/>
      <c r="D108" s="212"/>
      <c r="E108" s="38"/>
      <c r="F108" s="39"/>
      <c r="G108" s="38"/>
      <c r="H108" s="38"/>
      <c r="I108" s="39"/>
      <c r="J108" s="38"/>
      <c r="K108" s="38"/>
      <c r="L108" s="38"/>
      <c r="M108" s="213"/>
      <c r="N108" s="47" t="str">
        <f t="shared" si="17"/>
        <v>VIDE</v>
      </c>
      <c r="O108" s="38"/>
      <c r="P108" s="38"/>
      <c r="Q108" s="38"/>
      <c r="R108" s="38"/>
      <c r="S108" s="38"/>
      <c r="T108" s="38"/>
      <c r="U108" s="38"/>
      <c r="V108" s="38"/>
      <c r="W108" s="38"/>
      <c r="X108" s="38"/>
      <c r="Y108" s="38"/>
      <c r="Z108" s="40"/>
      <c r="AA108" s="39"/>
      <c r="AB108" s="38"/>
      <c r="AC108" s="38"/>
      <c r="AE108" s="50">
        <f t="shared" si="18"/>
        <v>0</v>
      </c>
      <c r="AF108" s="50">
        <f t="shared" si="15"/>
        <v>0</v>
      </c>
      <c r="AG108" s="50">
        <f t="shared" si="16"/>
        <v>0</v>
      </c>
      <c r="AH108" s="50">
        <f t="shared" si="19"/>
        <v>0</v>
      </c>
      <c r="AI108" s="50">
        <f t="shared" si="20"/>
        <v>0</v>
      </c>
      <c r="AJ108" s="143">
        <f t="shared" si="21"/>
        <v>0</v>
      </c>
      <c r="AK108" s="50">
        <f t="shared" si="22"/>
        <v>0</v>
      </c>
      <c r="AL108" s="164"/>
      <c r="AM108" s="164"/>
      <c r="AN108" s="164"/>
      <c r="AO108" s="49">
        <f t="shared" si="23"/>
        <v>0</v>
      </c>
      <c r="AP108" s="42">
        <f t="shared" si="24"/>
        <v>0</v>
      </c>
      <c r="AQ108" s="42">
        <f t="shared" si="25"/>
        <v>0</v>
      </c>
      <c r="AR108" s="42">
        <f t="shared" si="26"/>
        <v>0</v>
      </c>
      <c r="AS108" s="42">
        <f t="shared" si="27"/>
        <v>0</v>
      </c>
      <c r="AT108" s="42">
        <f t="shared" si="28"/>
        <v>0</v>
      </c>
    </row>
    <row r="109" spans="1:46" ht="15" customHeight="1" x14ac:dyDescent="0.35">
      <c r="A109" s="37">
        <v>77</v>
      </c>
      <c r="B109" s="38"/>
      <c r="C109" s="163"/>
      <c r="D109" s="212"/>
      <c r="E109" s="38"/>
      <c r="F109" s="39"/>
      <c r="G109" s="38"/>
      <c r="H109" s="38"/>
      <c r="I109" s="39"/>
      <c r="J109" s="38"/>
      <c r="K109" s="38"/>
      <c r="L109" s="38"/>
      <c r="M109" s="213"/>
      <c r="N109" s="47" t="str">
        <f t="shared" si="17"/>
        <v>VIDE</v>
      </c>
      <c r="O109" s="38"/>
      <c r="P109" s="38"/>
      <c r="Q109" s="38"/>
      <c r="R109" s="38"/>
      <c r="S109" s="38"/>
      <c r="T109" s="38"/>
      <c r="U109" s="38"/>
      <c r="V109" s="38"/>
      <c r="W109" s="38"/>
      <c r="X109" s="38"/>
      <c r="Y109" s="38"/>
      <c r="Z109" s="40"/>
      <c r="AA109" s="39"/>
      <c r="AB109" s="38"/>
      <c r="AC109" s="38"/>
      <c r="AE109" s="50">
        <f t="shared" si="18"/>
        <v>0</v>
      </c>
      <c r="AF109" s="50">
        <f t="shared" si="15"/>
        <v>0</v>
      </c>
      <c r="AG109" s="50">
        <f t="shared" si="16"/>
        <v>0</v>
      </c>
      <c r="AH109" s="50">
        <f t="shared" si="19"/>
        <v>0</v>
      </c>
      <c r="AI109" s="50">
        <f t="shared" si="20"/>
        <v>0</v>
      </c>
      <c r="AJ109" s="143">
        <f t="shared" si="21"/>
        <v>0</v>
      </c>
      <c r="AK109" s="50">
        <f t="shared" si="22"/>
        <v>0</v>
      </c>
      <c r="AL109" s="164"/>
      <c r="AM109" s="164"/>
      <c r="AN109" s="164"/>
      <c r="AO109" s="49">
        <f t="shared" si="23"/>
        <v>0</v>
      </c>
      <c r="AP109" s="42">
        <f t="shared" si="24"/>
        <v>0</v>
      </c>
      <c r="AQ109" s="42">
        <f t="shared" si="25"/>
        <v>0</v>
      </c>
      <c r="AR109" s="42">
        <f t="shared" si="26"/>
        <v>0</v>
      </c>
      <c r="AS109" s="42">
        <f t="shared" si="27"/>
        <v>0</v>
      </c>
      <c r="AT109" s="42">
        <f t="shared" si="28"/>
        <v>0</v>
      </c>
    </row>
    <row r="110" spans="1:46" ht="15" customHeight="1" x14ac:dyDescent="0.35">
      <c r="A110" s="37">
        <v>78</v>
      </c>
      <c r="B110" s="38"/>
      <c r="C110" s="163"/>
      <c r="D110" s="212"/>
      <c r="E110" s="38"/>
      <c r="F110" s="39"/>
      <c r="G110" s="38"/>
      <c r="H110" s="38"/>
      <c r="I110" s="39"/>
      <c r="J110" s="38"/>
      <c r="K110" s="38"/>
      <c r="L110" s="38"/>
      <c r="M110" s="213"/>
      <c r="N110" s="47" t="str">
        <f t="shared" si="17"/>
        <v>VIDE</v>
      </c>
      <c r="O110" s="38"/>
      <c r="P110" s="38"/>
      <c r="Q110" s="38"/>
      <c r="R110" s="38"/>
      <c r="S110" s="38"/>
      <c r="T110" s="38"/>
      <c r="U110" s="38"/>
      <c r="V110" s="38"/>
      <c r="W110" s="38"/>
      <c r="X110" s="38"/>
      <c r="Y110" s="38"/>
      <c r="Z110" s="40"/>
      <c r="AA110" s="39"/>
      <c r="AB110" s="38"/>
      <c r="AC110" s="38"/>
      <c r="AE110" s="50">
        <f t="shared" si="18"/>
        <v>0</v>
      </c>
      <c r="AF110" s="50">
        <f t="shared" si="15"/>
        <v>0</v>
      </c>
      <c r="AG110" s="50">
        <f t="shared" si="16"/>
        <v>0</v>
      </c>
      <c r="AH110" s="50">
        <f t="shared" si="19"/>
        <v>0</v>
      </c>
      <c r="AI110" s="50">
        <f t="shared" si="20"/>
        <v>0</v>
      </c>
      <c r="AJ110" s="143">
        <f t="shared" si="21"/>
        <v>0</v>
      </c>
      <c r="AK110" s="50">
        <f t="shared" si="22"/>
        <v>0</v>
      </c>
      <c r="AL110" s="164"/>
      <c r="AM110" s="164"/>
      <c r="AN110" s="164"/>
      <c r="AO110" s="49">
        <f t="shared" si="23"/>
        <v>0</v>
      </c>
      <c r="AP110" s="42">
        <f t="shared" si="24"/>
        <v>0</v>
      </c>
      <c r="AQ110" s="42">
        <f t="shared" si="25"/>
        <v>0</v>
      </c>
      <c r="AR110" s="42">
        <f t="shared" si="26"/>
        <v>0</v>
      </c>
      <c r="AS110" s="42">
        <f t="shared" si="27"/>
        <v>0</v>
      </c>
      <c r="AT110" s="42">
        <f t="shared" si="28"/>
        <v>0</v>
      </c>
    </row>
    <row r="111" spans="1:46" ht="15" customHeight="1" x14ac:dyDescent="0.35">
      <c r="A111" s="37">
        <v>79</v>
      </c>
      <c r="B111" s="38"/>
      <c r="C111" s="163"/>
      <c r="D111" s="212"/>
      <c r="E111" s="38"/>
      <c r="F111" s="39"/>
      <c r="G111" s="38"/>
      <c r="H111" s="38"/>
      <c r="I111" s="39"/>
      <c r="J111" s="38"/>
      <c r="K111" s="38"/>
      <c r="L111" s="38"/>
      <c r="M111" s="213"/>
      <c r="N111" s="47" t="str">
        <f t="shared" si="17"/>
        <v>VIDE</v>
      </c>
      <c r="O111" s="38"/>
      <c r="P111" s="38"/>
      <c r="Q111" s="38"/>
      <c r="R111" s="38"/>
      <c r="S111" s="38"/>
      <c r="T111" s="38"/>
      <c r="U111" s="38"/>
      <c r="V111" s="38"/>
      <c r="W111" s="38"/>
      <c r="X111" s="38"/>
      <c r="Y111" s="38"/>
      <c r="Z111" s="40"/>
      <c r="AA111" s="39"/>
      <c r="AB111" s="38"/>
      <c r="AC111" s="38"/>
      <c r="AE111" s="50">
        <f t="shared" si="18"/>
        <v>0</v>
      </c>
      <c r="AF111" s="50">
        <f t="shared" si="15"/>
        <v>0</v>
      </c>
      <c r="AG111" s="50">
        <f t="shared" si="16"/>
        <v>0</v>
      </c>
      <c r="AH111" s="50">
        <f t="shared" si="19"/>
        <v>0</v>
      </c>
      <c r="AI111" s="50">
        <f t="shared" si="20"/>
        <v>0</v>
      </c>
      <c r="AJ111" s="143">
        <f t="shared" si="21"/>
        <v>0</v>
      </c>
      <c r="AK111" s="50">
        <f t="shared" si="22"/>
        <v>0</v>
      </c>
      <c r="AL111" s="164"/>
      <c r="AM111" s="164"/>
      <c r="AN111" s="164"/>
      <c r="AO111" s="49">
        <f t="shared" si="23"/>
        <v>0</v>
      </c>
      <c r="AP111" s="42">
        <f t="shared" si="24"/>
        <v>0</v>
      </c>
      <c r="AQ111" s="42">
        <f t="shared" si="25"/>
        <v>0</v>
      </c>
      <c r="AR111" s="42">
        <f t="shared" si="26"/>
        <v>0</v>
      </c>
      <c r="AS111" s="42">
        <f t="shared" si="27"/>
        <v>0</v>
      </c>
      <c r="AT111" s="42">
        <f t="shared" si="28"/>
        <v>0</v>
      </c>
    </row>
    <row r="112" spans="1:46" ht="15" customHeight="1" x14ac:dyDescent="0.35">
      <c r="A112" s="37">
        <v>80</v>
      </c>
      <c r="B112" s="38"/>
      <c r="C112" s="163"/>
      <c r="D112" s="212"/>
      <c r="E112" s="38"/>
      <c r="F112" s="39"/>
      <c r="G112" s="38"/>
      <c r="H112" s="38"/>
      <c r="I112" s="39"/>
      <c r="J112" s="38"/>
      <c r="K112" s="38"/>
      <c r="L112" s="38"/>
      <c r="M112" s="213"/>
      <c r="N112" s="47" t="str">
        <f t="shared" si="17"/>
        <v>VIDE</v>
      </c>
      <c r="O112" s="38"/>
      <c r="P112" s="38"/>
      <c r="Q112" s="38"/>
      <c r="R112" s="38"/>
      <c r="S112" s="38"/>
      <c r="T112" s="38"/>
      <c r="U112" s="38"/>
      <c r="V112" s="38"/>
      <c r="W112" s="38"/>
      <c r="X112" s="38"/>
      <c r="Y112" s="38"/>
      <c r="Z112" s="40"/>
      <c r="AA112" s="39"/>
      <c r="AB112" s="38"/>
      <c r="AC112" s="38"/>
      <c r="AE112" s="50">
        <f t="shared" si="18"/>
        <v>0</v>
      </c>
      <c r="AF112" s="50">
        <f t="shared" si="15"/>
        <v>0</v>
      </c>
      <c r="AG112" s="50">
        <f t="shared" si="16"/>
        <v>0</v>
      </c>
      <c r="AH112" s="50">
        <f t="shared" si="19"/>
        <v>0</v>
      </c>
      <c r="AI112" s="50">
        <f t="shared" si="20"/>
        <v>0</v>
      </c>
      <c r="AJ112" s="143">
        <f t="shared" si="21"/>
        <v>0</v>
      </c>
      <c r="AK112" s="50">
        <f t="shared" si="22"/>
        <v>0</v>
      </c>
      <c r="AL112" s="164"/>
      <c r="AM112" s="164"/>
      <c r="AN112" s="164"/>
      <c r="AO112" s="49">
        <f t="shared" si="23"/>
        <v>0</v>
      </c>
      <c r="AP112" s="42">
        <f t="shared" si="24"/>
        <v>0</v>
      </c>
      <c r="AQ112" s="42">
        <f t="shared" si="25"/>
        <v>0</v>
      </c>
      <c r="AR112" s="42">
        <f t="shared" si="26"/>
        <v>0</v>
      </c>
      <c r="AS112" s="42">
        <f t="shared" si="27"/>
        <v>0</v>
      </c>
      <c r="AT112" s="42">
        <f t="shared" si="28"/>
        <v>0</v>
      </c>
    </row>
    <row r="113" spans="1:46" ht="15" customHeight="1" x14ac:dyDescent="0.35">
      <c r="A113" s="37">
        <v>81</v>
      </c>
      <c r="B113" s="38"/>
      <c r="C113" s="163"/>
      <c r="D113" s="212"/>
      <c r="E113" s="38"/>
      <c r="F113" s="39"/>
      <c r="G113" s="38"/>
      <c r="H113" s="38"/>
      <c r="I113" s="39"/>
      <c r="J113" s="38"/>
      <c r="K113" s="38"/>
      <c r="L113" s="38"/>
      <c r="M113" s="213"/>
      <c r="N113" s="47" t="str">
        <f t="shared" si="17"/>
        <v>VIDE</v>
      </c>
      <c r="O113" s="38"/>
      <c r="P113" s="38"/>
      <c r="Q113" s="38"/>
      <c r="R113" s="38"/>
      <c r="S113" s="38"/>
      <c r="T113" s="38"/>
      <c r="U113" s="38"/>
      <c r="V113" s="38"/>
      <c r="W113" s="38"/>
      <c r="X113" s="38"/>
      <c r="Y113" s="38"/>
      <c r="Z113" s="40"/>
      <c r="AA113" s="39"/>
      <c r="AB113" s="38"/>
      <c r="AC113" s="38"/>
      <c r="AE113" s="50">
        <f t="shared" si="18"/>
        <v>0</v>
      </c>
      <c r="AF113" s="50">
        <f t="shared" si="15"/>
        <v>0</v>
      </c>
      <c r="AG113" s="50">
        <f t="shared" si="16"/>
        <v>0</v>
      </c>
      <c r="AH113" s="50">
        <f t="shared" si="19"/>
        <v>0</v>
      </c>
      <c r="AI113" s="50">
        <f t="shared" si="20"/>
        <v>0</v>
      </c>
      <c r="AJ113" s="143">
        <f t="shared" si="21"/>
        <v>0</v>
      </c>
      <c r="AK113" s="50">
        <f t="shared" si="22"/>
        <v>0</v>
      </c>
      <c r="AL113" s="164"/>
      <c r="AM113" s="164"/>
      <c r="AN113" s="164"/>
      <c r="AO113" s="49">
        <f t="shared" si="23"/>
        <v>0</v>
      </c>
      <c r="AP113" s="42">
        <f t="shared" si="24"/>
        <v>0</v>
      </c>
      <c r="AQ113" s="42">
        <f t="shared" si="25"/>
        <v>0</v>
      </c>
      <c r="AR113" s="42">
        <f t="shared" si="26"/>
        <v>0</v>
      </c>
      <c r="AS113" s="42">
        <f t="shared" si="27"/>
        <v>0</v>
      </c>
      <c r="AT113" s="42">
        <f t="shared" si="28"/>
        <v>0</v>
      </c>
    </row>
    <row r="114" spans="1:46" ht="15" customHeight="1" x14ac:dyDescent="0.35">
      <c r="A114" s="37">
        <v>82</v>
      </c>
      <c r="B114" s="38"/>
      <c r="C114" s="163"/>
      <c r="D114" s="212"/>
      <c r="E114" s="38"/>
      <c r="F114" s="39"/>
      <c r="G114" s="38"/>
      <c r="H114" s="38"/>
      <c r="I114" s="39"/>
      <c r="J114" s="38"/>
      <c r="K114" s="38"/>
      <c r="L114" s="38"/>
      <c r="M114" s="213"/>
      <c r="N114" s="47" t="str">
        <f t="shared" si="17"/>
        <v>VIDE</v>
      </c>
      <c r="O114" s="38"/>
      <c r="P114" s="38"/>
      <c r="Q114" s="38"/>
      <c r="R114" s="38"/>
      <c r="S114" s="38"/>
      <c r="T114" s="38"/>
      <c r="U114" s="38"/>
      <c r="V114" s="38"/>
      <c r="W114" s="38"/>
      <c r="X114" s="38"/>
      <c r="Y114" s="38"/>
      <c r="Z114" s="40"/>
      <c r="AA114" s="39"/>
      <c r="AB114" s="38"/>
      <c r="AC114" s="38"/>
      <c r="AE114" s="50">
        <f t="shared" si="18"/>
        <v>0</v>
      </c>
      <c r="AF114" s="50">
        <f t="shared" si="15"/>
        <v>0</v>
      </c>
      <c r="AG114" s="50">
        <f t="shared" si="16"/>
        <v>0</v>
      </c>
      <c r="AH114" s="50">
        <f t="shared" si="19"/>
        <v>0</v>
      </c>
      <c r="AI114" s="50">
        <f t="shared" si="20"/>
        <v>0</v>
      </c>
      <c r="AJ114" s="143">
        <f t="shared" si="21"/>
        <v>0</v>
      </c>
      <c r="AK114" s="50">
        <f t="shared" si="22"/>
        <v>0</v>
      </c>
      <c r="AL114" s="164"/>
      <c r="AM114" s="164"/>
      <c r="AN114" s="164"/>
      <c r="AO114" s="49">
        <f t="shared" si="23"/>
        <v>0</v>
      </c>
      <c r="AP114" s="42">
        <f t="shared" si="24"/>
        <v>0</v>
      </c>
      <c r="AQ114" s="42">
        <f t="shared" si="25"/>
        <v>0</v>
      </c>
      <c r="AR114" s="42">
        <f t="shared" si="26"/>
        <v>0</v>
      </c>
      <c r="AS114" s="42">
        <f t="shared" si="27"/>
        <v>0</v>
      </c>
      <c r="AT114" s="42">
        <f t="shared" si="28"/>
        <v>0</v>
      </c>
    </row>
    <row r="115" spans="1:46" ht="15" customHeight="1" x14ac:dyDescent="0.35">
      <c r="A115" s="37">
        <v>83</v>
      </c>
      <c r="B115" s="38"/>
      <c r="C115" s="163"/>
      <c r="D115" s="212"/>
      <c r="E115" s="38"/>
      <c r="F115" s="39"/>
      <c r="G115" s="38"/>
      <c r="H115" s="38"/>
      <c r="I115" s="39"/>
      <c r="J115" s="38"/>
      <c r="K115" s="38"/>
      <c r="L115" s="38"/>
      <c r="M115" s="213"/>
      <c r="N115" s="47" t="str">
        <f t="shared" si="17"/>
        <v>VIDE</v>
      </c>
      <c r="O115" s="38"/>
      <c r="P115" s="38"/>
      <c r="Q115" s="38"/>
      <c r="R115" s="38"/>
      <c r="S115" s="38"/>
      <c r="T115" s="38"/>
      <c r="U115" s="38"/>
      <c r="V115" s="38"/>
      <c r="W115" s="38"/>
      <c r="X115" s="38"/>
      <c r="Y115" s="38"/>
      <c r="Z115" s="40"/>
      <c r="AA115" s="39"/>
      <c r="AB115" s="38"/>
      <c r="AC115" s="38"/>
      <c r="AE115" s="50">
        <f t="shared" si="18"/>
        <v>0</v>
      </c>
      <c r="AF115" s="50">
        <f t="shared" si="15"/>
        <v>0</v>
      </c>
      <c r="AG115" s="50">
        <f t="shared" si="16"/>
        <v>0</v>
      </c>
      <c r="AH115" s="50">
        <f t="shared" si="19"/>
        <v>0</v>
      </c>
      <c r="AI115" s="50">
        <f t="shared" si="20"/>
        <v>0</v>
      </c>
      <c r="AJ115" s="143">
        <f t="shared" si="21"/>
        <v>0</v>
      </c>
      <c r="AK115" s="50">
        <f t="shared" si="22"/>
        <v>0</v>
      </c>
      <c r="AL115" s="164"/>
      <c r="AM115" s="164"/>
      <c r="AN115" s="164"/>
      <c r="AO115" s="49">
        <f t="shared" si="23"/>
        <v>0</v>
      </c>
      <c r="AP115" s="42">
        <f t="shared" si="24"/>
        <v>0</v>
      </c>
      <c r="AQ115" s="42">
        <f t="shared" si="25"/>
        <v>0</v>
      </c>
      <c r="AR115" s="42">
        <f t="shared" si="26"/>
        <v>0</v>
      </c>
      <c r="AS115" s="42">
        <f t="shared" si="27"/>
        <v>0</v>
      </c>
      <c r="AT115" s="42">
        <f t="shared" si="28"/>
        <v>0</v>
      </c>
    </row>
    <row r="116" spans="1:46" ht="15" customHeight="1" x14ac:dyDescent="0.35">
      <c r="A116" s="37">
        <v>84</v>
      </c>
      <c r="B116" s="38"/>
      <c r="C116" s="163"/>
      <c r="D116" s="212"/>
      <c r="E116" s="38"/>
      <c r="F116" s="39"/>
      <c r="G116" s="38"/>
      <c r="H116" s="38"/>
      <c r="I116" s="39"/>
      <c r="J116" s="38"/>
      <c r="K116" s="38"/>
      <c r="L116" s="38"/>
      <c r="M116" s="213"/>
      <c r="N116" s="47" t="str">
        <f t="shared" si="17"/>
        <v>VIDE</v>
      </c>
      <c r="O116" s="38"/>
      <c r="P116" s="38"/>
      <c r="Q116" s="38"/>
      <c r="R116" s="38"/>
      <c r="S116" s="38"/>
      <c r="T116" s="38"/>
      <c r="U116" s="38"/>
      <c r="V116" s="38"/>
      <c r="W116" s="38"/>
      <c r="X116" s="38"/>
      <c r="Y116" s="38"/>
      <c r="Z116" s="40"/>
      <c r="AA116" s="39"/>
      <c r="AB116" s="38"/>
      <c r="AC116" s="38"/>
      <c r="AE116" s="50">
        <f t="shared" si="18"/>
        <v>0</v>
      </c>
      <c r="AF116" s="50">
        <f t="shared" si="15"/>
        <v>0</v>
      </c>
      <c r="AG116" s="50">
        <f t="shared" si="16"/>
        <v>0</v>
      </c>
      <c r="AH116" s="50">
        <f t="shared" si="19"/>
        <v>0</v>
      </c>
      <c r="AI116" s="50">
        <f t="shared" si="20"/>
        <v>0</v>
      </c>
      <c r="AJ116" s="143">
        <f t="shared" si="21"/>
        <v>0</v>
      </c>
      <c r="AK116" s="50">
        <f t="shared" si="22"/>
        <v>0</v>
      </c>
      <c r="AL116" s="164"/>
      <c r="AM116" s="164"/>
      <c r="AN116" s="164"/>
      <c r="AO116" s="49">
        <f t="shared" si="23"/>
        <v>0</v>
      </c>
      <c r="AP116" s="42">
        <f t="shared" si="24"/>
        <v>0</v>
      </c>
      <c r="AQ116" s="42">
        <f t="shared" si="25"/>
        <v>0</v>
      </c>
      <c r="AR116" s="42">
        <f t="shared" si="26"/>
        <v>0</v>
      </c>
      <c r="AS116" s="42">
        <f t="shared" si="27"/>
        <v>0</v>
      </c>
      <c r="AT116" s="42">
        <f t="shared" si="28"/>
        <v>0</v>
      </c>
    </row>
    <row r="117" spans="1:46" ht="15" customHeight="1" x14ac:dyDescent="0.35">
      <c r="A117" s="37">
        <v>85</v>
      </c>
      <c r="B117" s="38"/>
      <c r="C117" s="163"/>
      <c r="D117" s="212"/>
      <c r="E117" s="38"/>
      <c r="F117" s="39"/>
      <c r="G117" s="38"/>
      <c r="H117" s="38"/>
      <c r="I117" s="39"/>
      <c r="J117" s="38"/>
      <c r="K117" s="38"/>
      <c r="L117" s="38"/>
      <c r="M117" s="213"/>
      <c r="N117" s="47" t="str">
        <f t="shared" si="17"/>
        <v>VIDE</v>
      </c>
      <c r="O117" s="38"/>
      <c r="P117" s="38"/>
      <c r="Q117" s="38"/>
      <c r="R117" s="38"/>
      <c r="S117" s="38"/>
      <c r="T117" s="38"/>
      <c r="U117" s="38"/>
      <c r="V117" s="38"/>
      <c r="W117" s="38"/>
      <c r="X117" s="38"/>
      <c r="Y117" s="38"/>
      <c r="Z117" s="40"/>
      <c r="AA117" s="39"/>
      <c r="AB117" s="38"/>
      <c r="AC117" s="38"/>
      <c r="AE117" s="50">
        <f t="shared" si="18"/>
        <v>0</v>
      </c>
      <c r="AF117" s="50">
        <f t="shared" si="15"/>
        <v>0</v>
      </c>
      <c r="AG117" s="50">
        <f t="shared" si="16"/>
        <v>0</v>
      </c>
      <c r="AH117" s="50">
        <f t="shared" si="19"/>
        <v>0</v>
      </c>
      <c r="AI117" s="50">
        <f t="shared" si="20"/>
        <v>0</v>
      </c>
      <c r="AJ117" s="143">
        <f t="shared" si="21"/>
        <v>0</v>
      </c>
      <c r="AK117" s="50">
        <f t="shared" si="22"/>
        <v>0</v>
      </c>
      <c r="AL117" s="164"/>
      <c r="AM117" s="164"/>
      <c r="AN117" s="164"/>
      <c r="AO117" s="49">
        <f t="shared" si="23"/>
        <v>0</v>
      </c>
      <c r="AP117" s="42">
        <f t="shared" si="24"/>
        <v>0</v>
      </c>
      <c r="AQ117" s="42">
        <f t="shared" si="25"/>
        <v>0</v>
      </c>
      <c r="AR117" s="42">
        <f t="shared" si="26"/>
        <v>0</v>
      </c>
      <c r="AS117" s="42">
        <f t="shared" si="27"/>
        <v>0</v>
      </c>
      <c r="AT117" s="42">
        <f t="shared" si="28"/>
        <v>0</v>
      </c>
    </row>
    <row r="118" spans="1:46" ht="15" customHeight="1" x14ac:dyDescent="0.35">
      <c r="A118" s="37">
        <v>86</v>
      </c>
      <c r="B118" s="38"/>
      <c r="C118" s="163"/>
      <c r="D118" s="212"/>
      <c r="E118" s="38"/>
      <c r="F118" s="39"/>
      <c r="G118" s="38"/>
      <c r="H118" s="38"/>
      <c r="I118" s="39"/>
      <c r="J118" s="38"/>
      <c r="K118" s="38"/>
      <c r="L118" s="38"/>
      <c r="M118" s="213"/>
      <c r="N118" s="47" t="str">
        <f t="shared" si="17"/>
        <v>VIDE</v>
      </c>
      <c r="O118" s="38"/>
      <c r="P118" s="38"/>
      <c r="Q118" s="38"/>
      <c r="R118" s="38"/>
      <c r="S118" s="38"/>
      <c r="T118" s="38"/>
      <c r="U118" s="38"/>
      <c r="V118" s="38"/>
      <c r="W118" s="38"/>
      <c r="X118" s="38"/>
      <c r="Y118" s="38"/>
      <c r="Z118" s="40"/>
      <c r="AA118" s="39"/>
      <c r="AB118" s="38"/>
      <c r="AC118" s="38"/>
      <c r="AE118" s="50">
        <f t="shared" si="18"/>
        <v>0</v>
      </c>
      <c r="AF118" s="50">
        <f t="shared" si="15"/>
        <v>0</v>
      </c>
      <c r="AG118" s="50">
        <f t="shared" si="16"/>
        <v>0</v>
      </c>
      <c r="AH118" s="50">
        <f t="shared" si="19"/>
        <v>0</v>
      </c>
      <c r="AI118" s="50">
        <f t="shared" si="20"/>
        <v>0</v>
      </c>
      <c r="AJ118" s="143">
        <f t="shared" si="21"/>
        <v>0</v>
      </c>
      <c r="AK118" s="50">
        <f t="shared" si="22"/>
        <v>0</v>
      </c>
      <c r="AL118" s="164"/>
      <c r="AM118" s="164"/>
      <c r="AN118" s="164"/>
      <c r="AO118" s="49">
        <f t="shared" si="23"/>
        <v>0</v>
      </c>
      <c r="AP118" s="42">
        <f t="shared" si="24"/>
        <v>0</v>
      </c>
      <c r="AQ118" s="42">
        <f t="shared" si="25"/>
        <v>0</v>
      </c>
      <c r="AR118" s="42">
        <f t="shared" si="26"/>
        <v>0</v>
      </c>
      <c r="AS118" s="42">
        <f t="shared" si="27"/>
        <v>0</v>
      </c>
      <c r="AT118" s="42">
        <f t="shared" si="28"/>
        <v>0</v>
      </c>
    </row>
    <row r="119" spans="1:46" ht="15" customHeight="1" x14ac:dyDescent="0.35">
      <c r="A119" s="37">
        <v>87</v>
      </c>
      <c r="B119" s="38"/>
      <c r="C119" s="163"/>
      <c r="D119" s="212"/>
      <c r="E119" s="38"/>
      <c r="F119" s="39"/>
      <c r="G119" s="38"/>
      <c r="H119" s="38"/>
      <c r="I119" s="39"/>
      <c r="J119" s="38"/>
      <c r="K119" s="38"/>
      <c r="L119" s="38"/>
      <c r="M119" s="213"/>
      <c r="N119" s="47" t="str">
        <f t="shared" si="17"/>
        <v>VIDE</v>
      </c>
      <c r="O119" s="38"/>
      <c r="P119" s="38"/>
      <c r="Q119" s="38"/>
      <c r="R119" s="38"/>
      <c r="S119" s="38"/>
      <c r="T119" s="38"/>
      <c r="U119" s="38"/>
      <c r="V119" s="38"/>
      <c r="W119" s="38"/>
      <c r="X119" s="38"/>
      <c r="Y119" s="38"/>
      <c r="Z119" s="40"/>
      <c r="AA119" s="39"/>
      <c r="AB119" s="38"/>
      <c r="AC119" s="38"/>
      <c r="AE119" s="50">
        <f t="shared" si="18"/>
        <v>0</v>
      </c>
      <c r="AF119" s="50">
        <f t="shared" si="15"/>
        <v>0</v>
      </c>
      <c r="AG119" s="50">
        <f t="shared" si="16"/>
        <v>0</v>
      </c>
      <c r="AH119" s="50">
        <f t="shared" si="19"/>
        <v>0</v>
      </c>
      <c r="AI119" s="50">
        <f t="shared" si="20"/>
        <v>0</v>
      </c>
      <c r="AJ119" s="143">
        <f t="shared" si="21"/>
        <v>0</v>
      </c>
      <c r="AK119" s="50">
        <f t="shared" si="22"/>
        <v>0</v>
      </c>
      <c r="AL119" s="164"/>
      <c r="AM119" s="164"/>
      <c r="AN119" s="164"/>
      <c r="AO119" s="49">
        <f t="shared" si="23"/>
        <v>0</v>
      </c>
      <c r="AP119" s="42">
        <f t="shared" si="24"/>
        <v>0</v>
      </c>
      <c r="AQ119" s="42">
        <f t="shared" si="25"/>
        <v>0</v>
      </c>
      <c r="AR119" s="42">
        <f t="shared" si="26"/>
        <v>0</v>
      </c>
      <c r="AS119" s="42">
        <f t="shared" si="27"/>
        <v>0</v>
      </c>
      <c r="AT119" s="42">
        <f t="shared" si="28"/>
        <v>0</v>
      </c>
    </row>
    <row r="120" spans="1:46" ht="15" customHeight="1" x14ac:dyDescent="0.35">
      <c r="A120" s="37">
        <v>88</v>
      </c>
      <c r="B120" s="38"/>
      <c r="C120" s="163"/>
      <c r="D120" s="212"/>
      <c r="E120" s="38"/>
      <c r="F120" s="39"/>
      <c r="G120" s="38"/>
      <c r="H120" s="38"/>
      <c r="I120" s="39"/>
      <c r="J120" s="38"/>
      <c r="K120" s="38"/>
      <c r="L120" s="38"/>
      <c r="M120" s="213"/>
      <c r="N120" s="47" t="str">
        <f t="shared" si="17"/>
        <v>VIDE</v>
      </c>
      <c r="O120" s="38"/>
      <c r="P120" s="38"/>
      <c r="Q120" s="38"/>
      <c r="R120" s="38"/>
      <c r="S120" s="38"/>
      <c r="T120" s="38"/>
      <c r="U120" s="38"/>
      <c r="V120" s="38"/>
      <c r="W120" s="38"/>
      <c r="X120" s="38"/>
      <c r="Y120" s="38"/>
      <c r="Z120" s="40"/>
      <c r="AA120" s="39"/>
      <c r="AB120" s="38"/>
      <c r="AC120" s="38"/>
      <c r="AE120" s="50">
        <f t="shared" si="18"/>
        <v>0</v>
      </c>
      <c r="AF120" s="50">
        <f t="shared" si="15"/>
        <v>0</v>
      </c>
      <c r="AG120" s="50">
        <f t="shared" si="16"/>
        <v>0</v>
      </c>
      <c r="AH120" s="50">
        <f t="shared" si="19"/>
        <v>0</v>
      </c>
      <c r="AI120" s="50">
        <f t="shared" si="20"/>
        <v>0</v>
      </c>
      <c r="AJ120" s="143">
        <f t="shared" si="21"/>
        <v>0</v>
      </c>
      <c r="AK120" s="50">
        <f t="shared" si="22"/>
        <v>0</v>
      </c>
      <c r="AL120" s="164"/>
      <c r="AM120" s="164"/>
      <c r="AN120" s="164"/>
      <c r="AO120" s="49">
        <f t="shared" si="23"/>
        <v>0</v>
      </c>
      <c r="AP120" s="42">
        <f t="shared" si="24"/>
        <v>0</v>
      </c>
      <c r="AQ120" s="42">
        <f t="shared" si="25"/>
        <v>0</v>
      </c>
      <c r="AR120" s="42">
        <f t="shared" si="26"/>
        <v>0</v>
      </c>
      <c r="AS120" s="42">
        <f t="shared" si="27"/>
        <v>0</v>
      </c>
      <c r="AT120" s="42">
        <f t="shared" si="28"/>
        <v>0</v>
      </c>
    </row>
    <row r="121" spans="1:46" ht="15" customHeight="1" x14ac:dyDescent="0.35">
      <c r="A121" s="37">
        <v>89</v>
      </c>
      <c r="B121" s="38"/>
      <c r="C121" s="163"/>
      <c r="D121" s="212"/>
      <c r="E121" s="38"/>
      <c r="F121" s="39"/>
      <c r="G121" s="38"/>
      <c r="H121" s="38"/>
      <c r="I121" s="39"/>
      <c r="J121" s="38"/>
      <c r="K121" s="38"/>
      <c r="L121" s="38"/>
      <c r="M121" s="213"/>
      <c r="N121" s="47" t="str">
        <f t="shared" si="17"/>
        <v>VIDE</v>
      </c>
      <c r="O121" s="38"/>
      <c r="P121" s="38"/>
      <c r="Q121" s="38"/>
      <c r="R121" s="38"/>
      <c r="S121" s="38"/>
      <c r="T121" s="38"/>
      <c r="U121" s="38"/>
      <c r="V121" s="38"/>
      <c r="W121" s="38"/>
      <c r="X121" s="38"/>
      <c r="Y121" s="38"/>
      <c r="Z121" s="40"/>
      <c r="AA121" s="39"/>
      <c r="AB121" s="38"/>
      <c r="AC121" s="38"/>
      <c r="AE121" s="50">
        <f t="shared" si="18"/>
        <v>0</v>
      </c>
      <c r="AF121" s="50">
        <f t="shared" si="15"/>
        <v>0</v>
      </c>
      <c r="AG121" s="50">
        <f t="shared" si="16"/>
        <v>0</v>
      </c>
      <c r="AH121" s="50">
        <f t="shared" si="19"/>
        <v>0</v>
      </c>
      <c r="AI121" s="50">
        <f t="shared" si="20"/>
        <v>0</v>
      </c>
      <c r="AJ121" s="143">
        <f t="shared" si="21"/>
        <v>0</v>
      </c>
      <c r="AK121" s="50">
        <f t="shared" si="22"/>
        <v>0</v>
      </c>
      <c r="AL121" s="164"/>
      <c r="AM121" s="164"/>
      <c r="AN121" s="164"/>
      <c r="AO121" s="49">
        <f t="shared" si="23"/>
        <v>0</v>
      </c>
      <c r="AP121" s="42">
        <f t="shared" si="24"/>
        <v>0</v>
      </c>
      <c r="AQ121" s="42">
        <f t="shared" si="25"/>
        <v>0</v>
      </c>
      <c r="AR121" s="42">
        <f t="shared" si="26"/>
        <v>0</v>
      </c>
      <c r="AS121" s="42">
        <f t="shared" si="27"/>
        <v>0</v>
      </c>
      <c r="AT121" s="42">
        <f t="shared" si="28"/>
        <v>0</v>
      </c>
    </row>
    <row r="122" spans="1:46" ht="15" customHeight="1" x14ac:dyDescent="0.35">
      <c r="A122" s="37">
        <v>90</v>
      </c>
      <c r="B122" s="38"/>
      <c r="C122" s="163"/>
      <c r="D122" s="212"/>
      <c r="E122" s="38"/>
      <c r="F122" s="39"/>
      <c r="G122" s="38"/>
      <c r="H122" s="38"/>
      <c r="I122" s="39"/>
      <c r="J122" s="38"/>
      <c r="K122" s="38"/>
      <c r="L122" s="38"/>
      <c r="M122" s="213"/>
      <c r="N122" s="47" t="str">
        <f t="shared" si="17"/>
        <v>VIDE</v>
      </c>
      <c r="O122" s="38"/>
      <c r="P122" s="38"/>
      <c r="Q122" s="38"/>
      <c r="R122" s="38"/>
      <c r="S122" s="38"/>
      <c r="T122" s="38"/>
      <c r="U122" s="38"/>
      <c r="V122" s="38"/>
      <c r="W122" s="38"/>
      <c r="X122" s="38"/>
      <c r="Y122" s="38"/>
      <c r="Z122" s="40"/>
      <c r="AA122" s="39"/>
      <c r="AB122" s="38"/>
      <c r="AC122" s="38"/>
      <c r="AE122" s="50">
        <f t="shared" si="18"/>
        <v>0</v>
      </c>
      <c r="AF122" s="50">
        <f t="shared" si="15"/>
        <v>0</v>
      </c>
      <c r="AG122" s="50">
        <f t="shared" si="16"/>
        <v>0</v>
      </c>
      <c r="AH122" s="50">
        <f t="shared" si="19"/>
        <v>0</v>
      </c>
      <c r="AI122" s="50">
        <f t="shared" si="20"/>
        <v>0</v>
      </c>
      <c r="AJ122" s="143">
        <f t="shared" si="21"/>
        <v>0</v>
      </c>
      <c r="AK122" s="50">
        <f t="shared" si="22"/>
        <v>0</v>
      </c>
      <c r="AL122" s="164"/>
      <c r="AM122" s="164"/>
      <c r="AN122" s="164"/>
      <c r="AO122" s="49">
        <f t="shared" si="23"/>
        <v>0</v>
      </c>
      <c r="AP122" s="42">
        <f t="shared" si="24"/>
        <v>0</v>
      </c>
      <c r="AQ122" s="42">
        <f t="shared" si="25"/>
        <v>0</v>
      </c>
      <c r="AR122" s="42">
        <f t="shared" si="26"/>
        <v>0</v>
      </c>
      <c r="AS122" s="42">
        <f t="shared" si="27"/>
        <v>0</v>
      </c>
      <c r="AT122" s="42">
        <f t="shared" si="28"/>
        <v>0</v>
      </c>
    </row>
    <row r="123" spans="1:46" ht="15" customHeight="1" x14ac:dyDescent="0.35">
      <c r="A123" s="37">
        <v>91</v>
      </c>
      <c r="B123" s="38"/>
      <c r="C123" s="163"/>
      <c r="D123" s="212"/>
      <c r="E123" s="38"/>
      <c r="F123" s="39"/>
      <c r="G123" s="38"/>
      <c r="H123" s="38"/>
      <c r="I123" s="39"/>
      <c r="J123" s="38"/>
      <c r="K123" s="38"/>
      <c r="L123" s="38"/>
      <c r="M123" s="213"/>
      <c r="N123" s="47" t="str">
        <f t="shared" si="17"/>
        <v>VIDE</v>
      </c>
      <c r="O123" s="38"/>
      <c r="P123" s="38"/>
      <c r="Q123" s="38"/>
      <c r="R123" s="38"/>
      <c r="S123" s="38"/>
      <c r="T123" s="38"/>
      <c r="U123" s="38"/>
      <c r="V123" s="38"/>
      <c r="W123" s="38"/>
      <c r="X123" s="38"/>
      <c r="Y123" s="38"/>
      <c r="Z123" s="40"/>
      <c r="AA123" s="39"/>
      <c r="AB123" s="38"/>
      <c r="AC123" s="38"/>
      <c r="AE123" s="50">
        <f t="shared" si="18"/>
        <v>0</v>
      </c>
      <c r="AF123" s="50">
        <f t="shared" si="15"/>
        <v>0</v>
      </c>
      <c r="AG123" s="50">
        <f t="shared" si="16"/>
        <v>0</v>
      </c>
      <c r="AH123" s="50">
        <f t="shared" si="19"/>
        <v>0</v>
      </c>
      <c r="AI123" s="50">
        <f t="shared" si="20"/>
        <v>0</v>
      </c>
      <c r="AJ123" s="143">
        <f t="shared" si="21"/>
        <v>0</v>
      </c>
      <c r="AK123" s="50">
        <f t="shared" si="22"/>
        <v>0</v>
      </c>
      <c r="AL123" s="164"/>
      <c r="AM123" s="164"/>
      <c r="AN123" s="164"/>
      <c r="AO123" s="49">
        <f t="shared" si="23"/>
        <v>0</v>
      </c>
      <c r="AP123" s="42">
        <f t="shared" si="24"/>
        <v>0</v>
      </c>
      <c r="AQ123" s="42">
        <f t="shared" si="25"/>
        <v>0</v>
      </c>
      <c r="AR123" s="42">
        <f t="shared" si="26"/>
        <v>0</v>
      </c>
      <c r="AS123" s="42">
        <f t="shared" si="27"/>
        <v>0</v>
      </c>
      <c r="AT123" s="42">
        <f t="shared" si="28"/>
        <v>0</v>
      </c>
    </row>
    <row r="124" spans="1:46" ht="15" customHeight="1" x14ac:dyDescent="0.35">
      <c r="A124" s="37">
        <v>92</v>
      </c>
      <c r="B124" s="38"/>
      <c r="C124" s="163"/>
      <c r="D124" s="212"/>
      <c r="E124" s="38"/>
      <c r="F124" s="39"/>
      <c r="G124" s="38"/>
      <c r="H124" s="38"/>
      <c r="I124" s="39"/>
      <c r="J124" s="38"/>
      <c r="K124" s="38"/>
      <c r="L124" s="38"/>
      <c r="M124" s="213"/>
      <c r="N124" s="47" t="str">
        <f t="shared" si="17"/>
        <v>VIDE</v>
      </c>
      <c r="O124" s="38"/>
      <c r="P124" s="38"/>
      <c r="Q124" s="38"/>
      <c r="R124" s="38"/>
      <c r="S124" s="38"/>
      <c r="T124" s="38"/>
      <c r="U124" s="38"/>
      <c r="V124" s="38"/>
      <c r="W124" s="38"/>
      <c r="X124" s="38"/>
      <c r="Y124" s="38"/>
      <c r="Z124" s="40"/>
      <c r="AA124" s="39"/>
      <c r="AB124" s="38"/>
      <c r="AC124" s="38"/>
      <c r="AE124" s="50">
        <f t="shared" si="18"/>
        <v>0</v>
      </c>
      <c r="AF124" s="50">
        <f t="shared" si="15"/>
        <v>0</v>
      </c>
      <c r="AG124" s="50">
        <f t="shared" si="16"/>
        <v>0</v>
      </c>
      <c r="AH124" s="50">
        <f t="shared" si="19"/>
        <v>0</v>
      </c>
      <c r="AI124" s="50">
        <f t="shared" si="20"/>
        <v>0</v>
      </c>
      <c r="AJ124" s="143">
        <f t="shared" si="21"/>
        <v>0</v>
      </c>
      <c r="AK124" s="50">
        <f t="shared" si="22"/>
        <v>0</v>
      </c>
      <c r="AL124" s="164"/>
      <c r="AM124" s="164"/>
      <c r="AN124" s="164"/>
      <c r="AO124" s="49">
        <f t="shared" si="23"/>
        <v>0</v>
      </c>
      <c r="AP124" s="42">
        <f t="shared" si="24"/>
        <v>0</v>
      </c>
      <c r="AQ124" s="42">
        <f t="shared" si="25"/>
        <v>0</v>
      </c>
      <c r="AR124" s="42">
        <f t="shared" si="26"/>
        <v>0</v>
      </c>
      <c r="AS124" s="42">
        <f t="shared" si="27"/>
        <v>0</v>
      </c>
      <c r="AT124" s="42">
        <f t="shared" si="28"/>
        <v>0</v>
      </c>
    </row>
    <row r="125" spans="1:46" ht="15" customHeight="1" x14ac:dyDescent="0.35">
      <c r="A125" s="37">
        <v>93</v>
      </c>
      <c r="B125" s="38"/>
      <c r="C125" s="163"/>
      <c r="D125" s="212"/>
      <c r="E125" s="38"/>
      <c r="F125" s="39"/>
      <c r="G125" s="38"/>
      <c r="H125" s="38"/>
      <c r="I125" s="39"/>
      <c r="J125" s="38"/>
      <c r="K125" s="38"/>
      <c r="L125" s="38"/>
      <c r="M125" s="213"/>
      <c r="N125" s="47" t="str">
        <f t="shared" si="17"/>
        <v>VIDE</v>
      </c>
      <c r="O125" s="38"/>
      <c r="P125" s="38"/>
      <c r="Q125" s="38"/>
      <c r="R125" s="38"/>
      <c r="S125" s="38"/>
      <c r="T125" s="38"/>
      <c r="U125" s="38"/>
      <c r="V125" s="38"/>
      <c r="W125" s="38"/>
      <c r="X125" s="38"/>
      <c r="Y125" s="38"/>
      <c r="Z125" s="40"/>
      <c r="AA125" s="39"/>
      <c r="AB125" s="38"/>
      <c r="AC125" s="38"/>
      <c r="AE125" s="50">
        <f t="shared" si="18"/>
        <v>0</v>
      </c>
      <c r="AF125" s="50">
        <f t="shared" si="15"/>
        <v>0</v>
      </c>
      <c r="AG125" s="50">
        <f t="shared" si="16"/>
        <v>0</v>
      </c>
      <c r="AH125" s="50">
        <f t="shared" si="19"/>
        <v>0</v>
      </c>
      <c r="AI125" s="50">
        <f t="shared" si="20"/>
        <v>0</v>
      </c>
      <c r="AJ125" s="143">
        <f t="shared" si="21"/>
        <v>0</v>
      </c>
      <c r="AK125" s="50">
        <f t="shared" si="22"/>
        <v>0</v>
      </c>
      <c r="AL125" s="164"/>
      <c r="AM125" s="164"/>
      <c r="AN125" s="164"/>
      <c r="AO125" s="49">
        <f t="shared" si="23"/>
        <v>0</v>
      </c>
      <c r="AP125" s="42">
        <f t="shared" si="24"/>
        <v>0</v>
      </c>
      <c r="AQ125" s="42">
        <f t="shared" si="25"/>
        <v>0</v>
      </c>
      <c r="AR125" s="42">
        <f t="shared" si="26"/>
        <v>0</v>
      </c>
      <c r="AS125" s="42">
        <f t="shared" si="27"/>
        <v>0</v>
      </c>
      <c r="AT125" s="42">
        <f t="shared" si="28"/>
        <v>0</v>
      </c>
    </row>
    <row r="126" spans="1:46" ht="15" customHeight="1" x14ac:dyDescent="0.35">
      <c r="A126" s="37">
        <v>94</v>
      </c>
      <c r="B126" s="38"/>
      <c r="C126" s="163"/>
      <c r="D126" s="212"/>
      <c r="E126" s="38"/>
      <c r="F126" s="39"/>
      <c r="G126" s="38"/>
      <c r="H126" s="38"/>
      <c r="I126" s="39"/>
      <c r="J126" s="38"/>
      <c r="K126" s="38"/>
      <c r="L126" s="38"/>
      <c r="M126" s="213"/>
      <c r="N126" s="47" t="str">
        <f t="shared" si="17"/>
        <v>VIDE</v>
      </c>
      <c r="O126" s="38"/>
      <c r="P126" s="38"/>
      <c r="Q126" s="38"/>
      <c r="R126" s="38"/>
      <c r="S126" s="38"/>
      <c r="T126" s="38"/>
      <c r="U126" s="38"/>
      <c r="V126" s="38"/>
      <c r="W126" s="38"/>
      <c r="X126" s="38"/>
      <c r="Y126" s="38"/>
      <c r="Z126" s="40"/>
      <c r="AA126" s="39"/>
      <c r="AB126" s="38"/>
      <c r="AC126" s="38"/>
      <c r="AE126" s="50">
        <f t="shared" si="18"/>
        <v>0</v>
      </c>
      <c r="AF126" s="50">
        <f t="shared" si="15"/>
        <v>0</v>
      </c>
      <c r="AG126" s="50">
        <f t="shared" si="16"/>
        <v>0</v>
      </c>
      <c r="AH126" s="50">
        <f t="shared" si="19"/>
        <v>0</v>
      </c>
      <c r="AI126" s="50">
        <f t="shared" si="20"/>
        <v>0</v>
      </c>
      <c r="AJ126" s="143">
        <f t="shared" si="21"/>
        <v>0</v>
      </c>
      <c r="AK126" s="50">
        <f t="shared" si="22"/>
        <v>0</v>
      </c>
      <c r="AL126" s="164"/>
      <c r="AM126" s="164"/>
      <c r="AN126" s="164"/>
      <c r="AO126" s="49">
        <f t="shared" si="23"/>
        <v>0</v>
      </c>
      <c r="AP126" s="42">
        <f t="shared" si="24"/>
        <v>0</v>
      </c>
      <c r="AQ126" s="42">
        <f t="shared" si="25"/>
        <v>0</v>
      </c>
      <c r="AR126" s="42">
        <f t="shared" si="26"/>
        <v>0</v>
      </c>
      <c r="AS126" s="42">
        <f t="shared" si="27"/>
        <v>0</v>
      </c>
      <c r="AT126" s="42">
        <f t="shared" si="28"/>
        <v>0</v>
      </c>
    </row>
    <row r="127" spans="1:46" ht="15" customHeight="1" x14ac:dyDescent="0.35">
      <c r="A127" s="37">
        <v>95</v>
      </c>
      <c r="B127" s="38"/>
      <c r="C127" s="163"/>
      <c r="D127" s="212"/>
      <c r="E127" s="38"/>
      <c r="F127" s="39"/>
      <c r="G127" s="38"/>
      <c r="H127" s="38"/>
      <c r="I127" s="39"/>
      <c r="J127" s="38"/>
      <c r="K127" s="38"/>
      <c r="L127" s="38"/>
      <c r="M127" s="213"/>
      <c r="N127" s="47" t="str">
        <f t="shared" si="17"/>
        <v>VIDE</v>
      </c>
      <c r="O127" s="38"/>
      <c r="P127" s="38"/>
      <c r="Q127" s="38"/>
      <c r="R127" s="38"/>
      <c r="S127" s="38"/>
      <c r="T127" s="38"/>
      <c r="U127" s="38"/>
      <c r="V127" s="38"/>
      <c r="W127" s="38"/>
      <c r="X127" s="38"/>
      <c r="Y127" s="38"/>
      <c r="Z127" s="40"/>
      <c r="AA127" s="39"/>
      <c r="AB127" s="38"/>
      <c r="AC127" s="38"/>
      <c r="AE127" s="50">
        <f t="shared" si="18"/>
        <v>0</v>
      </c>
      <c r="AF127" s="50">
        <f t="shared" si="15"/>
        <v>0</v>
      </c>
      <c r="AG127" s="50">
        <f t="shared" si="16"/>
        <v>0</v>
      </c>
      <c r="AH127" s="50">
        <f t="shared" si="19"/>
        <v>0</v>
      </c>
      <c r="AI127" s="50">
        <f t="shared" si="20"/>
        <v>0</v>
      </c>
      <c r="AJ127" s="143">
        <f t="shared" si="21"/>
        <v>0</v>
      </c>
      <c r="AK127" s="50">
        <f t="shared" si="22"/>
        <v>0</v>
      </c>
      <c r="AL127" s="164"/>
      <c r="AM127" s="164"/>
      <c r="AN127" s="164"/>
      <c r="AO127" s="49">
        <f t="shared" si="23"/>
        <v>0</v>
      </c>
      <c r="AP127" s="42">
        <f t="shared" si="24"/>
        <v>0</v>
      </c>
      <c r="AQ127" s="42">
        <f t="shared" si="25"/>
        <v>0</v>
      </c>
      <c r="AR127" s="42">
        <f t="shared" si="26"/>
        <v>0</v>
      </c>
      <c r="AS127" s="42">
        <f t="shared" si="27"/>
        <v>0</v>
      </c>
      <c r="AT127" s="42">
        <f t="shared" si="28"/>
        <v>0</v>
      </c>
    </row>
    <row r="128" spans="1:46" ht="15" customHeight="1" x14ac:dyDescent="0.35">
      <c r="A128" s="37">
        <v>96</v>
      </c>
      <c r="B128" s="38"/>
      <c r="C128" s="163"/>
      <c r="D128" s="212"/>
      <c r="E128" s="38"/>
      <c r="F128" s="39"/>
      <c r="G128" s="38"/>
      <c r="H128" s="38"/>
      <c r="I128" s="39"/>
      <c r="J128" s="38"/>
      <c r="K128" s="38"/>
      <c r="L128" s="38"/>
      <c r="M128" s="213"/>
      <c r="N128" s="47" t="str">
        <f t="shared" si="17"/>
        <v>VIDE</v>
      </c>
      <c r="O128" s="38"/>
      <c r="P128" s="38"/>
      <c r="Q128" s="38"/>
      <c r="R128" s="38"/>
      <c r="S128" s="38"/>
      <c r="T128" s="38"/>
      <c r="U128" s="38"/>
      <c r="V128" s="38"/>
      <c r="W128" s="38"/>
      <c r="X128" s="38"/>
      <c r="Y128" s="38"/>
      <c r="Z128" s="40"/>
      <c r="AA128" s="39"/>
      <c r="AB128" s="38"/>
      <c r="AC128" s="38"/>
      <c r="AE128" s="50">
        <f t="shared" si="18"/>
        <v>0</v>
      </c>
      <c r="AF128" s="50">
        <f t="shared" si="15"/>
        <v>0</v>
      </c>
      <c r="AG128" s="50">
        <f t="shared" si="16"/>
        <v>0</v>
      </c>
      <c r="AH128" s="50">
        <f t="shared" si="19"/>
        <v>0</v>
      </c>
      <c r="AI128" s="50">
        <f t="shared" si="20"/>
        <v>0</v>
      </c>
      <c r="AJ128" s="143">
        <f t="shared" si="21"/>
        <v>0</v>
      </c>
      <c r="AK128" s="50">
        <f t="shared" si="22"/>
        <v>0</v>
      </c>
      <c r="AL128" s="164"/>
      <c r="AM128" s="164"/>
      <c r="AN128" s="164"/>
      <c r="AO128" s="49">
        <f t="shared" si="23"/>
        <v>0</v>
      </c>
      <c r="AP128" s="42">
        <f t="shared" si="24"/>
        <v>0</v>
      </c>
      <c r="AQ128" s="42">
        <f t="shared" si="25"/>
        <v>0</v>
      </c>
      <c r="AR128" s="42">
        <f t="shared" si="26"/>
        <v>0</v>
      </c>
      <c r="AS128" s="42">
        <f t="shared" si="27"/>
        <v>0</v>
      </c>
      <c r="AT128" s="42">
        <f t="shared" si="28"/>
        <v>0</v>
      </c>
    </row>
    <row r="129" spans="1:46" ht="15" customHeight="1" x14ac:dyDescent="0.35">
      <c r="A129" s="37">
        <v>97</v>
      </c>
      <c r="B129" s="38"/>
      <c r="C129" s="163"/>
      <c r="D129" s="212"/>
      <c r="E129" s="38"/>
      <c r="F129" s="39"/>
      <c r="G129" s="38"/>
      <c r="H129" s="38"/>
      <c r="I129" s="39"/>
      <c r="J129" s="38"/>
      <c r="K129" s="38"/>
      <c r="L129" s="38"/>
      <c r="M129" s="213"/>
      <c r="N129" s="47" t="str">
        <f t="shared" si="17"/>
        <v>VIDE</v>
      </c>
      <c r="O129" s="38"/>
      <c r="P129" s="38"/>
      <c r="Q129" s="38"/>
      <c r="R129" s="38"/>
      <c r="S129" s="38"/>
      <c r="T129" s="38"/>
      <c r="U129" s="38"/>
      <c r="V129" s="38"/>
      <c r="W129" s="38"/>
      <c r="X129" s="38"/>
      <c r="Y129" s="38"/>
      <c r="Z129" s="40"/>
      <c r="AA129" s="39"/>
      <c r="AB129" s="38"/>
      <c r="AC129" s="38"/>
      <c r="AE129" s="50">
        <f t="shared" si="18"/>
        <v>0</v>
      </c>
      <c r="AF129" s="50">
        <f t="shared" si="15"/>
        <v>0</v>
      </c>
      <c r="AG129" s="50">
        <f t="shared" ref="AG129:AG160" si="29">IF(AND(N129=1,AF129=1),1,0)</f>
        <v>0</v>
      </c>
      <c r="AH129" s="50">
        <f t="shared" si="19"/>
        <v>0</v>
      </c>
      <c r="AI129" s="50">
        <f t="shared" si="20"/>
        <v>0</v>
      </c>
      <c r="AJ129" s="143">
        <f t="shared" si="21"/>
        <v>0</v>
      </c>
      <c r="AK129" s="50">
        <f t="shared" si="22"/>
        <v>0</v>
      </c>
      <c r="AL129" s="164"/>
      <c r="AM129" s="164"/>
      <c r="AN129" s="164"/>
      <c r="AO129" s="49">
        <f t="shared" si="23"/>
        <v>0</v>
      </c>
      <c r="AP129" s="42">
        <f t="shared" si="24"/>
        <v>0</v>
      </c>
      <c r="AQ129" s="42">
        <f t="shared" si="25"/>
        <v>0</v>
      </c>
      <c r="AR129" s="42">
        <f t="shared" si="26"/>
        <v>0</v>
      </c>
      <c r="AS129" s="42">
        <f t="shared" si="27"/>
        <v>0</v>
      </c>
      <c r="AT129" s="42">
        <f t="shared" si="28"/>
        <v>0</v>
      </c>
    </row>
    <row r="130" spans="1:46" ht="15" customHeight="1" x14ac:dyDescent="0.35">
      <c r="A130" s="37">
        <v>98</v>
      </c>
      <c r="B130" s="38"/>
      <c r="C130" s="163"/>
      <c r="D130" s="212"/>
      <c r="E130" s="38"/>
      <c r="F130" s="39"/>
      <c r="G130" s="38"/>
      <c r="H130" s="38"/>
      <c r="I130" s="39"/>
      <c r="J130" s="38"/>
      <c r="K130" s="38"/>
      <c r="L130" s="38"/>
      <c r="M130" s="213"/>
      <c r="N130" s="47" t="str">
        <f t="shared" si="17"/>
        <v>VIDE</v>
      </c>
      <c r="O130" s="38"/>
      <c r="P130" s="38"/>
      <c r="Q130" s="38"/>
      <c r="R130" s="38"/>
      <c r="S130" s="38"/>
      <c r="T130" s="38"/>
      <c r="U130" s="38"/>
      <c r="V130" s="38"/>
      <c r="W130" s="38"/>
      <c r="X130" s="38"/>
      <c r="Y130" s="38"/>
      <c r="Z130" s="40"/>
      <c r="AA130" s="39"/>
      <c r="AB130" s="38"/>
      <c r="AC130" s="38"/>
      <c r="AE130" s="50">
        <f t="shared" si="18"/>
        <v>0</v>
      </c>
      <c r="AF130" s="50">
        <f t="shared" si="15"/>
        <v>0</v>
      </c>
      <c r="AG130" s="50">
        <f t="shared" si="29"/>
        <v>0</v>
      </c>
      <c r="AH130" s="50">
        <f t="shared" si="19"/>
        <v>0</v>
      </c>
      <c r="AI130" s="50">
        <f t="shared" si="20"/>
        <v>0</v>
      </c>
      <c r="AJ130" s="143">
        <f t="shared" si="21"/>
        <v>0</v>
      </c>
      <c r="AK130" s="50">
        <f t="shared" si="22"/>
        <v>0</v>
      </c>
      <c r="AL130" s="164"/>
      <c r="AM130" s="164"/>
      <c r="AN130" s="164"/>
      <c r="AO130" s="49">
        <f t="shared" si="23"/>
        <v>0</v>
      </c>
      <c r="AP130" s="42">
        <f t="shared" si="24"/>
        <v>0</v>
      </c>
      <c r="AQ130" s="42">
        <f t="shared" si="25"/>
        <v>0</v>
      </c>
      <c r="AR130" s="42">
        <f t="shared" si="26"/>
        <v>0</v>
      </c>
      <c r="AS130" s="42">
        <f t="shared" si="27"/>
        <v>0</v>
      </c>
      <c r="AT130" s="42">
        <f t="shared" si="28"/>
        <v>0</v>
      </c>
    </row>
    <row r="131" spans="1:46" ht="15" customHeight="1" x14ac:dyDescent="0.35">
      <c r="A131" s="37">
        <v>99</v>
      </c>
      <c r="B131" s="38"/>
      <c r="C131" s="163"/>
      <c r="D131" s="212"/>
      <c r="E131" s="38"/>
      <c r="F131" s="39"/>
      <c r="G131" s="38"/>
      <c r="H131" s="38"/>
      <c r="I131" s="39"/>
      <c r="J131" s="38"/>
      <c r="K131" s="38"/>
      <c r="L131" s="38"/>
      <c r="M131" s="213"/>
      <c r="N131" s="47" t="str">
        <f t="shared" si="17"/>
        <v>VIDE</v>
      </c>
      <c r="O131" s="38"/>
      <c r="P131" s="38"/>
      <c r="Q131" s="38"/>
      <c r="R131" s="38"/>
      <c r="S131" s="38"/>
      <c r="T131" s="38"/>
      <c r="U131" s="38"/>
      <c r="V131" s="38"/>
      <c r="W131" s="38"/>
      <c r="X131" s="38"/>
      <c r="Y131" s="38"/>
      <c r="Z131" s="40"/>
      <c r="AA131" s="39"/>
      <c r="AB131" s="38"/>
      <c r="AC131" s="38"/>
      <c r="AE131" s="50">
        <f t="shared" si="18"/>
        <v>0</v>
      </c>
      <c r="AF131" s="50">
        <f t="shared" si="15"/>
        <v>0</v>
      </c>
      <c r="AG131" s="50">
        <f t="shared" si="29"/>
        <v>0</v>
      </c>
      <c r="AH131" s="50">
        <f t="shared" si="19"/>
        <v>0</v>
      </c>
      <c r="AI131" s="50">
        <f t="shared" si="20"/>
        <v>0</v>
      </c>
      <c r="AJ131" s="143">
        <f t="shared" si="21"/>
        <v>0</v>
      </c>
      <c r="AK131" s="50">
        <f t="shared" si="22"/>
        <v>0</v>
      </c>
      <c r="AL131" s="164"/>
      <c r="AM131" s="164"/>
      <c r="AN131" s="164"/>
      <c r="AO131" s="49">
        <f t="shared" si="23"/>
        <v>0</v>
      </c>
      <c r="AP131" s="42">
        <f t="shared" si="24"/>
        <v>0</v>
      </c>
      <c r="AQ131" s="42">
        <f t="shared" si="25"/>
        <v>0</v>
      </c>
      <c r="AR131" s="42">
        <f t="shared" si="26"/>
        <v>0</v>
      </c>
      <c r="AS131" s="42">
        <f t="shared" si="27"/>
        <v>0</v>
      </c>
      <c r="AT131" s="42">
        <f t="shared" si="28"/>
        <v>0</v>
      </c>
    </row>
    <row r="132" spans="1:46" ht="15" customHeight="1" x14ac:dyDescent="0.35">
      <c r="A132" s="37">
        <v>100</v>
      </c>
      <c r="B132" s="38"/>
      <c r="C132" s="163"/>
      <c r="D132" s="212"/>
      <c r="E132" s="38"/>
      <c r="F132" s="39"/>
      <c r="G132" s="38"/>
      <c r="H132" s="38"/>
      <c r="I132" s="39"/>
      <c r="J132" s="38"/>
      <c r="K132" s="38"/>
      <c r="L132" s="38"/>
      <c r="M132" s="213"/>
      <c r="N132" s="47" t="str">
        <f t="shared" si="17"/>
        <v>VIDE</v>
      </c>
      <c r="O132" s="38"/>
      <c r="P132" s="38"/>
      <c r="Q132" s="38"/>
      <c r="R132" s="38"/>
      <c r="S132" s="38"/>
      <c r="T132" s="38"/>
      <c r="U132" s="38"/>
      <c r="V132" s="38"/>
      <c r="W132" s="38"/>
      <c r="X132" s="38"/>
      <c r="Y132" s="38"/>
      <c r="Z132" s="40"/>
      <c r="AA132" s="39"/>
      <c r="AB132" s="38"/>
      <c r="AC132" s="38"/>
      <c r="AE132" s="50">
        <f t="shared" si="18"/>
        <v>0</v>
      </c>
      <c r="AF132" s="50">
        <f t="shared" si="15"/>
        <v>0</v>
      </c>
      <c r="AG132" s="50">
        <f t="shared" si="29"/>
        <v>0</v>
      </c>
      <c r="AH132" s="50">
        <f t="shared" si="19"/>
        <v>0</v>
      </c>
      <c r="AI132" s="50">
        <f t="shared" si="20"/>
        <v>0</v>
      </c>
      <c r="AJ132" s="143">
        <f t="shared" si="21"/>
        <v>0</v>
      </c>
      <c r="AK132" s="50">
        <f t="shared" si="22"/>
        <v>0</v>
      </c>
      <c r="AL132" s="164"/>
      <c r="AM132" s="164"/>
      <c r="AN132" s="164"/>
      <c r="AO132" s="49">
        <f t="shared" si="23"/>
        <v>0</v>
      </c>
      <c r="AP132" s="42">
        <f t="shared" si="24"/>
        <v>0</v>
      </c>
      <c r="AQ132" s="42">
        <f t="shared" si="25"/>
        <v>0</v>
      </c>
      <c r="AR132" s="42">
        <f t="shared" si="26"/>
        <v>0</v>
      </c>
      <c r="AS132" s="42">
        <f t="shared" si="27"/>
        <v>0</v>
      </c>
      <c r="AT132" s="42">
        <f t="shared" si="28"/>
        <v>0</v>
      </c>
    </row>
    <row r="133" spans="1:46" ht="15" customHeight="1" x14ac:dyDescent="0.35">
      <c r="A133" s="37">
        <v>101</v>
      </c>
      <c r="B133" s="38"/>
      <c r="C133" s="163"/>
      <c r="D133" s="212"/>
      <c r="E133" s="38"/>
      <c r="F133" s="39"/>
      <c r="G133" s="38"/>
      <c r="H133" s="38"/>
      <c r="I133" s="39"/>
      <c r="J133" s="38"/>
      <c r="K133" s="38"/>
      <c r="L133" s="38"/>
      <c r="M133" s="213"/>
      <c r="N133" s="47" t="str">
        <f t="shared" si="17"/>
        <v>VIDE</v>
      </c>
      <c r="O133" s="38"/>
      <c r="P133" s="38"/>
      <c r="Q133" s="38"/>
      <c r="R133" s="38"/>
      <c r="S133" s="38"/>
      <c r="T133" s="38"/>
      <c r="U133" s="38"/>
      <c r="V133" s="38"/>
      <c r="W133" s="38"/>
      <c r="X133" s="38"/>
      <c r="Y133" s="38"/>
      <c r="Z133" s="40"/>
      <c r="AA133" s="39"/>
      <c r="AB133" s="38"/>
      <c r="AC133" s="38"/>
      <c r="AE133" s="50">
        <f t="shared" si="18"/>
        <v>0</v>
      </c>
      <c r="AF133" s="50">
        <f t="shared" si="15"/>
        <v>0</v>
      </c>
      <c r="AG133" s="50">
        <f t="shared" si="29"/>
        <v>0</v>
      </c>
      <c r="AH133" s="50">
        <f t="shared" si="19"/>
        <v>0</v>
      </c>
      <c r="AI133" s="50">
        <f t="shared" si="20"/>
        <v>0</v>
      </c>
      <c r="AJ133" s="143">
        <f t="shared" si="21"/>
        <v>0</v>
      </c>
      <c r="AK133" s="50">
        <f t="shared" si="22"/>
        <v>0</v>
      </c>
      <c r="AL133" s="164"/>
      <c r="AM133" s="164"/>
      <c r="AN133" s="164"/>
      <c r="AO133" s="49">
        <f t="shared" si="23"/>
        <v>0</v>
      </c>
      <c r="AP133" s="42">
        <f t="shared" si="24"/>
        <v>0</v>
      </c>
      <c r="AQ133" s="42">
        <f t="shared" si="25"/>
        <v>0</v>
      </c>
      <c r="AR133" s="42">
        <f t="shared" si="26"/>
        <v>0</v>
      </c>
      <c r="AS133" s="42">
        <f t="shared" si="27"/>
        <v>0</v>
      </c>
      <c r="AT133" s="42">
        <f t="shared" si="28"/>
        <v>0</v>
      </c>
    </row>
    <row r="134" spans="1:46" ht="15" customHeight="1" x14ac:dyDescent="0.35">
      <c r="A134" s="37">
        <v>102</v>
      </c>
      <c r="B134" s="38"/>
      <c r="C134" s="163"/>
      <c r="D134" s="212"/>
      <c r="E134" s="38"/>
      <c r="F134" s="39"/>
      <c r="G134" s="38"/>
      <c r="H134" s="38"/>
      <c r="I134" s="39"/>
      <c r="J134" s="38"/>
      <c r="K134" s="38"/>
      <c r="L134" s="38"/>
      <c r="M134" s="213"/>
      <c r="N134" s="47" t="str">
        <f t="shared" si="17"/>
        <v>VIDE</v>
      </c>
      <c r="O134" s="38"/>
      <c r="P134" s="38"/>
      <c r="Q134" s="38"/>
      <c r="R134" s="38"/>
      <c r="S134" s="38"/>
      <c r="T134" s="38"/>
      <c r="U134" s="38"/>
      <c r="V134" s="38"/>
      <c r="W134" s="38"/>
      <c r="X134" s="38"/>
      <c r="Y134" s="38"/>
      <c r="Z134" s="40"/>
      <c r="AA134" s="39"/>
      <c r="AB134" s="38"/>
      <c r="AC134" s="38"/>
      <c r="AE134" s="50">
        <f t="shared" si="18"/>
        <v>0</v>
      </c>
      <c r="AF134" s="50">
        <f t="shared" si="15"/>
        <v>0</v>
      </c>
      <c r="AG134" s="50">
        <f t="shared" si="29"/>
        <v>0</v>
      </c>
      <c r="AH134" s="50">
        <f t="shared" si="19"/>
        <v>0</v>
      </c>
      <c r="AI134" s="50">
        <f t="shared" si="20"/>
        <v>0</v>
      </c>
      <c r="AJ134" s="143">
        <f t="shared" si="21"/>
        <v>0</v>
      </c>
      <c r="AK134" s="50">
        <f t="shared" si="22"/>
        <v>0</v>
      </c>
      <c r="AL134" s="164"/>
      <c r="AM134" s="164"/>
      <c r="AN134" s="164"/>
      <c r="AO134" s="49">
        <f t="shared" si="23"/>
        <v>0</v>
      </c>
      <c r="AP134" s="42">
        <f t="shared" si="24"/>
        <v>0</v>
      </c>
      <c r="AQ134" s="42">
        <f t="shared" si="25"/>
        <v>0</v>
      </c>
      <c r="AR134" s="42">
        <f t="shared" si="26"/>
        <v>0</v>
      </c>
      <c r="AS134" s="42">
        <f t="shared" si="27"/>
        <v>0</v>
      </c>
      <c r="AT134" s="42">
        <f t="shared" si="28"/>
        <v>0</v>
      </c>
    </row>
    <row r="135" spans="1:46" ht="15" customHeight="1" x14ac:dyDescent="0.35">
      <c r="A135" s="37">
        <v>103</v>
      </c>
      <c r="B135" s="38"/>
      <c r="C135" s="163"/>
      <c r="D135" s="212"/>
      <c r="E135" s="38"/>
      <c r="F135" s="39"/>
      <c r="G135" s="38"/>
      <c r="H135" s="38"/>
      <c r="I135" s="39"/>
      <c r="J135" s="38"/>
      <c r="K135" s="38"/>
      <c r="L135" s="38"/>
      <c r="M135" s="213"/>
      <c r="N135" s="47" t="str">
        <f t="shared" si="17"/>
        <v>VIDE</v>
      </c>
      <c r="O135" s="38"/>
      <c r="P135" s="38"/>
      <c r="Q135" s="38"/>
      <c r="R135" s="38"/>
      <c r="S135" s="38"/>
      <c r="T135" s="38"/>
      <c r="U135" s="38"/>
      <c r="V135" s="38"/>
      <c r="W135" s="38"/>
      <c r="X135" s="38"/>
      <c r="Y135" s="38"/>
      <c r="Z135" s="40"/>
      <c r="AA135" s="39"/>
      <c r="AB135" s="38"/>
      <c r="AC135" s="38"/>
      <c r="AE135" s="50">
        <f t="shared" si="18"/>
        <v>0</v>
      </c>
      <c r="AF135" s="50">
        <f t="shared" si="15"/>
        <v>0</v>
      </c>
      <c r="AG135" s="50">
        <f t="shared" si="29"/>
        <v>0</v>
      </c>
      <c r="AH135" s="50">
        <f t="shared" si="19"/>
        <v>0</v>
      </c>
      <c r="AI135" s="50">
        <f t="shared" si="20"/>
        <v>0</v>
      </c>
      <c r="AJ135" s="143">
        <f t="shared" si="21"/>
        <v>0</v>
      </c>
      <c r="AK135" s="50">
        <f t="shared" si="22"/>
        <v>0</v>
      </c>
      <c r="AL135" s="164"/>
      <c r="AM135" s="164"/>
      <c r="AN135" s="164"/>
      <c r="AO135" s="49">
        <f t="shared" si="23"/>
        <v>0</v>
      </c>
      <c r="AP135" s="42">
        <f t="shared" si="24"/>
        <v>0</v>
      </c>
      <c r="AQ135" s="42">
        <f t="shared" si="25"/>
        <v>0</v>
      </c>
      <c r="AR135" s="42">
        <f t="shared" si="26"/>
        <v>0</v>
      </c>
      <c r="AS135" s="42">
        <f t="shared" si="27"/>
        <v>0</v>
      </c>
      <c r="AT135" s="42">
        <f t="shared" si="28"/>
        <v>0</v>
      </c>
    </row>
    <row r="136" spans="1:46" ht="15" customHeight="1" x14ac:dyDescent="0.35">
      <c r="A136" s="37">
        <v>104</v>
      </c>
      <c r="B136" s="38"/>
      <c r="C136" s="163"/>
      <c r="D136" s="212"/>
      <c r="E136" s="38"/>
      <c r="F136" s="39"/>
      <c r="G136" s="38"/>
      <c r="H136" s="38"/>
      <c r="I136" s="39"/>
      <c r="J136" s="38"/>
      <c r="K136" s="38"/>
      <c r="L136" s="38"/>
      <c r="M136" s="213"/>
      <c r="N136" s="47" t="str">
        <f t="shared" si="17"/>
        <v>VIDE</v>
      </c>
      <c r="O136" s="38"/>
      <c r="P136" s="38"/>
      <c r="Q136" s="38"/>
      <c r="R136" s="38"/>
      <c r="S136" s="38"/>
      <c r="T136" s="38"/>
      <c r="U136" s="38"/>
      <c r="V136" s="38"/>
      <c r="W136" s="38"/>
      <c r="X136" s="38"/>
      <c r="Y136" s="38"/>
      <c r="Z136" s="40"/>
      <c r="AA136" s="39"/>
      <c r="AB136" s="38"/>
      <c r="AC136" s="38"/>
      <c r="AE136" s="50">
        <f t="shared" si="18"/>
        <v>0</v>
      </c>
      <c r="AF136" s="50">
        <f t="shared" si="15"/>
        <v>0</v>
      </c>
      <c r="AG136" s="50">
        <f t="shared" si="29"/>
        <v>0</v>
      </c>
      <c r="AH136" s="50">
        <f t="shared" si="19"/>
        <v>0</v>
      </c>
      <c r="AI136" s="50">
        <f t="shared" si="20"/>
        <v>0</v>
      </c>
      <c r="AJ136" s="143">
        <f t="shared" si="21"/>
        <v>0</v>
      </c>
      <c r="AK136" s="50">
        <f t="shared" si="22"/>
        <v>0</v>
      </c>
      <c r="AL136" s="164"/>
      <c r="AM136" s="164"/>
      <c r="AN136" s="164"/>
      <c r="AO136" s="49">
        <f t="shared" si="23"/>
        <v>0</v>
      </c>
      <c r="AP136" s="42">
        <f t="shared" si="24"/>
        <v>0</v>
      </c>
      <c r="AQ136" s="42">
        <f t="shared" si="25"/>
        <v>0</v>
      </c>
      <c r="AR136" s="42">
        <f t="shared" si="26"/>
        <v>0</v>
      </c>
      <c r="AS136" s="42">
        <f t="shared" si="27"/>
        <v>0</v>
      </c>
      <c r="AT136" s="42">
        <f t="shared" si="28"/>
        <v>0</v>
      </c>
    </row>
    <row r="137" spans="1:46" ht="15" customHeight="1" x14ac:dyDescent="0.35">
      <c r="A137" s="37">
        <v>105</v>
      </c>
      <c r="B137" s="38"/>
      <c r="C137" s="163"/>
      <c r="D137" s="212"/>
      <c r="E137" s="38"/>
      <c r="F137" s="39"/>
      <c r="G137" s="38"/>
      <c r="H137" s="38"/>
      <c r="I137" s="39"/>
      <c r="J137" s="38"/>
      <c r="K137" s="38"/>
      <c r="L137" s="38"/>
      <c r="M137" s="213"/>
      <c r="N137" s="47" t="str">
        <f t="shared" si="17"/>
        <v>VIDE</v>
      </c>
      <c r="O137" s="38"/>
      <c r="P137" s="38"/>
      <c r="Q137" s="38"/>
      <c r="R137" s="38"/>
      <c r="S137" s="38"/>
      <c r="T137" s="38"/>
      <c r="U137" s="38"/>
      <c r="V137" s="38"/>
      <c r="W137" s="38"/>
      <c r="X137" s="38"/>
      <c r="Y137" s="38"/>
      <c r="Z137" s="40"/>
      <c r="AA137" s="39"/>
      <c r="AB137" s="38"/>
      <c r="AC137" s="38"/>
      <c r="AE137" s="50">
        <f t="shared" si="18"/>
        <v>0</v>
      </c>
      <c r="AF137" s="50">
        <f t="shared" si="15"/>
        <v>0</v>
      </c>
      <c r="AG137" s="50">
        <f t="shared" si="29"/>
        <v>0</v>
      </c>
      <c r="AH137" s="50">
        <f t="shared" si="19"/>
        <v>0</v>
      </c>
      <c r="AI137" s="50">
        <f t="shared" si="20"/>
        <v>0</v>
      </c>
      <c r="AJ137" s="143">
        <f t="shared" si="21"/>
        <v>0</v>
      </c>
      <c r="AK137" s="50">
        <f t="shared" si="22"/>
        <v>0</v>
      </c>
      <c r="AL137" s="164"/>
      <c r="AM137" s="164"/>
      <c r="AN137" s="164"/>
      <c r="AO137" s="49">
        <f t="shared" si="23"/>
        <v>0</v>
      </c>
      <c r="AP137" s="42">
        <f t="shared" si="24"/>
        <v>0</v>
      </c>
      <c r="AQ137" s="42">
        <f t="shared" si="25"/>
        <v>0</v>
      </c>
      <c r="AR137" s="42">
        <f t="shared" si="26"/>
        <v>0</v>
      </c>
      <c r="AS137" s="42">
        <f t="shared" si="27"/>
        <v>0</v>
      </c>
      <c r="AT137" s="42">
        <f t="shared" si="28"/>
        <v>0</v>
      </c>
    </row>
    <row r="138" spans="1:46" ht="15" customHeight="1" x14ac:dyDescent="0.35">
      <c r="A138" s="37">
        <v>106</v>
      </c>
      <c r="B138" s="38"/>
      <c r="C138" s="163"/>
      <c r="D138" s="212"/>
      <c r="E138" s="38"/>
      <c r="F138" s="39"/>
      <c r="G138" s="38"/>
      <c r="H138" s="38"/>
      <c r="I138" s="39"/>
      <c r="J138" s="38"/>
      <c r="K138" s="38"/>
      <c r="L138" s="38"/>
      <c r="M138" s="213"/>
      <c r="N138" s="47" t="str">
        <f t="shared" si="17"/>
        <v>VIDE</v>
      </c>
      <c r="O138" s="38"/>
      <c r="P138" s="38"/>
      <c r="Q138" s="38"/>
      <c r="R138" s="38"/>
      <c r="S138" s="38"/>
      <c r="T138" s="38"/>
      <c r="U138" s="38"/>
      <c r="V138" s="38"/>
      <c r="W138" s="38"/>
      <c r="X138" s="38"/>
      <c r="Y138" s="38"/>
      <c r="Z138" s="40"/>
      <c r="AA138" s="39"/>
      <c r="AB138" s="38"/>
      <c r="AC138" s="38"/>
      <c r="AE138" s="50">
        <f t="shared" si="18"/>
        <v>0</v>
      </c>
      <c r="AF138" s="50">
        <f t="shared" si="15"/>
        <v>0</v>
      </c>
      <c r="AG138" s="50">
        <f t="shared" si="29"/>
        <v>0</v>
      </c>
      <c r="AH138" s="50">
        <f t="shared" si="19"/>
        <v>0</v>
      </c>
      <c r="AI138" s="50">
        <f t="shared" si="20"/>
        <v>0</v>
      </c>
      <c r="AJ138" s="143">
        <f t="shared" si="21"/>
        <v>0</v>
      </c>
      <c r="AK138" s="50">
        <f t="shared" si="22"/>
        <v>0</v>
      </c>
      <c r="AL138" s="164"/>
      <c r="AM138" s="164"/>
      <c r="AN138" s="164"/>
      <c r="AO138" s="49">
        <f t="shared" si="23"/>
        <v>0</v>
      </c>
      <c r="AP138" s="42">
        <f t="shared" si="24"/>
        <v>0</v>
      </c>
      <c r="AQ138" s="42">
        <f t="shared" si="25"/>
        <v>0</v>
      </c>
      <c r="AR138" s="42">
        <f t="shared" si="26"/>
        <v>0</v>
      </c>
      <c r="AS138" s="42">
        <f t="shared" si="27"/>
        <v>0</v>
      </c>
      <c r="AT138" s="42">
        <f t="shared" si="28"/>
        <v>0</v>
      </c>
    </row>
    <row r="139" spans="1:46" ht="15" customHeight="1" x14ac:dyDescent="0.35">
      <c r="A139" s="37">
        <v>107</v>
      </c>
      <c r="B139" s="38"/>
      <c r="C139" s="163"/>
      <c r="D139" s="212"/>
      <c r="E139" s="38"/>
      <c r="F139" s="39"/>
      <c r="G139" s="38"/>
      <c r="H139" s="38"/>
      <c r="I139" s="39"/>
      <c r="J139" s="38"/>
      <c r="K139" s="38"/>
      <c r="L139" s="38"/>
      <c r="M139" s="213"/>
      <c r="N139" s="47" t="str">
        <f t="shared" si="17"/>
        <v>VIDE</v>
      </c>
      <c r="O139" s="38"/>
      <c r="P139" s="38"/>
      <c r="Q139" s="38"/>
      <c r="R139" s="38"/>
      <c r="S139" s="38"/>
      <c r="T139" s="38"/>
      <c r="U139" s="38"/>
      <c r="V139" s="38"/>
      <c r="W139" s="38"/>
      <c r="X139" s="38"/>
      <c r="Y139" s="38"/>
      <c r="Z139" s="40"/>
      <c r="AA139" s="39"/>
      <c r="AB139" s="38"/>
      <c r="AC139" s="38"/>
      <c r="AE139" s="50">
        <f t="shared" si="18"/>
        <v>0</v>
      </c>
      <c r="AF139" s="50">
        <f t="shared" si="15"/>
        <v>0</v>
      </c>
      <c r="AG139" s="50">
        <f t="shared" si="29"/>
        <v>0</v>
      </c>
      <c r="AH139" s="50">
        <f t="shared" si="19"/>
        <v>0</v>
      </c>
      <c r="AI139" s="50">
        <f t="shared" si="20"/>
        <v>0</v>
      </c>
      <c r="AJ139" s="143">
        <f t="shared" si="21"/>
        <v>0</v>
      </c>
      <c r="AK139" s="50">
        <f t="shared" si="22"/>
        <v>0</v>
      </c>
      <c r="AL139" s="164"/>
      <c r="AM139" s="164"/>
      <c r="AN139" s="164"/>
      <c r="AO139" s="49">
        <f t="shared" si="23"/>
        <v>0</v>
      </c>
      <c r="AP139" s="42">
        <f t="shared" si="24"/>
        <v>0</v>
      </c>
      <c r="AQ139" s="42">
        <f t="shared" si="25"/>
        <v>0</v>
      </c>
      <c r="AR139" s="42">
        <f t="shared" si="26"/>
        <v>0</v>
      </c>
      <c r="AS139" s="42">
        <f t="shared" si="27"/>
        <v>0</v>
      </c>
      <c r="AT139" s="42">
        <f t="shared" si="28"/>
        <v>0</v>
      </c>
    </row>
    <row r="140" spans="1:46" ht="15" customHeight="1" x14ac:dyDescent="0.35">
      <c r="A140" s="37">
        <v>108</v>
      </c>
      <c r="B140" s="38"/>
      <c r="C140" s="163"/>
      <c r="D140" s="212"/>
      <c r="E140" s="38"/>
      <c r="F140" s="39"/>
      <c r="G140" s="38"/>
      <c r="H140" s="38"/>
      <c r="I140" s="39"/>
      <c r="J140" s="38"/>
      <c r="K140" s="38"/>
      <c r="L140" s="38"/>
      <c r="M140" s="213"/>
      <c r="N140" s="47" t="str">
        <f t="shared" si="17"/>
        <v>VIDE</v>
      </c>
      <c r="O140" s="38"/>
      <c r="P140" s="38"/>
      <c r="Q140" s="38"/>
      <c r="R140" s="38"/>
      <c r="S140" s="38"/>
      <c r="T140" s="38"/>
      <c r="U140" s="38"/>
      <c r="V140" s="38"/>
      <c r="W140" s="38"/>
      <c r="X140" s="38"/>
      <c r="Y140" s="38"/>
      <c r="Z140" s="40"/>
      <c r="AA140" s="39"/>
      <c r="AB140" s="38"/>
      <c r="AC140" s="38"/>
      <c r="AE140" s="50">
        <f t="shared" si="18"/>
        <v>0</v>
      </c>
      <c r="AF140" s="50">
        <f t="shared" si="15"/>
        <v>0</v>
      </c>
      <c r="AG140" s="50">
        <f t="shared" si="29"/>
        <v>0</v>
      </c>
      <c r="AH140" s="50">
        <f t="shared" si="19"/>
        <v>0</v>
      </c>
      <c r="AI140" s="50">
        <f t="shared" si="20"/>
        <v>0</v>
      </c>
      <c r="AJ140" s="143">
        <f t="shared" si="21"/>
        <v>0</v>
      </c>
      <c r="AK140" s="50">
        <f t="shared" si="22"/>
        <v>0</v>
      </c>
      <c r="AL140" s="164"/>
      <c r="AM140" s="164"/>
      <c r="AN140" s="164"/>
      <c r="AO140" s="49">
        <f t="shared" si="23"/>
        <v>0</v>
      </c>
      <c r="AP140" s="42">
        <f t="shared" si="24"/>
        <v>0</v>
      </c>
      <c r="AQ140" s="42">
        <f t="shared" si="25"/>
        <v>0</v>
      </c>
      <c r="AR140" s="42">
        <f t="shared" si="26"/>
        <v>0</v>
      </c>
      <c r="AS140" s="42">
        <f t="shared" si="27"/>
        <v>0</v>
      </c>
      <c r="AT140" s="42">
        <f t="shared" si="28"/>
        <v>0</v>
      </c>
    </row>
    <row r="141" spans="1:46" ht="15" customHeight="1" x14ac:dyDescent="0.35">
      <c r="A141" s="37">
        <v>109</v>
      </c>
      <c r="B141" s="38"/>
      <c r="C141" s="163"/>
      <c r="D141" s="212"/>
      <c r="E141" s="38"/>
      <c r="F141" s="39"/>
      <c r="G141" s="38"/>
      <c r="H141" s="38"/>
      <c r="I141" s="39"/>
      <c r="J141" s="38"/>
      <c r="K141" s="38"/>
      <c r="L141" s="38"/>
      <c r="M141" s="213"/>
      <c r="N141" s="47" t="str">
        <f t="shared" si="17"/>
        <v>VIDE</v>
      </c>
      <c r="O141" s="38"/>
      <c r="P141" s="38"/>
      <c r="Q141" s="38"/>
      <c r="R141" s="38"/>
      <c r="S141" s="38"/>
      <c r="T141" s="38"/>
      <c r="U141" s="38"/>
      <c r="V141" s="38"/>
      <c r="W141" s="38"/>
      <c r="X141" s="38"/>
      <c r="Y141" s="38"/>
      <c r="Z141" s="40"/>
      <c r="AA141" s="39"/>
      <c r="AB141" s="38"/>
      <c r="AC141" s="38"/>
      <c r="AE141" s="50">
        <f t="shared" si="18"/>
        <v>0</v>
      </c>
      <c r="AF141" s="50">
        <f t="shared" si="15"/>
        <v>0</v>
      </c>
      <c r="AG141" s="50">
        <f t="shared" si="29"/>
        <v>0</v>
      </c>
      <c r="AH141" s="50">
        <f t="shared" si="19"/>
        <v>0</v>
      </c>
      <c r="AI141" s="50">
        <f t="shared" si="20"/>
        <v>0</v>
      </c>
      <c r="AJ141" s="143">
        <f t="shared" si="21"/>
        <v>0</v>
      </c>
      <c r="AK141" s="50">
        <f t="shared" si="22"/>
        <v>0</v>
      </c>
      <c r="AL141" s="164"/>
      <c r="AM141" s="164"/>
      <c r="AN141" s="164"/>
      <c r="AO141" s="49">
        <f t="shared" si="23"/>
        <v>0</v>
      </c>
      <c r="AP141" s="42">
        <f t="shared" si="24"/>
        <v>0</v>
      </c>
      <c r="AQ141" s="42">
        <f t="shared" si="25"/>
        <v>0</v>
      </c>
      <c r="AR141" s="42">
        <f t="shared" si="26"/>
        <v>0</v>
      </c>
      <c r="AS141" s="42">
        <f t="shared" si="27"/>
        <v>0</v>
      </c>
      <c r="AT141" s="42">
        <f t="shared" si="28"/>
        <v>0</v>
      </c>
    </row>
    <row r="142" spans="1:46" ht="15" customHeight="1" x14ac:dyDescent="0.35">
      <c r="A142" s="37">
        <v>110</v>
      </c>
      <c r="B142" s="38"/>
      <c r="C142" s="163"/>
      <c r="D142" s="212"/>
      <c r="E142" s="38"/>
      <c r="F142" s="39"/>
      <c r="G142" s="38"/>
      <c r="H142" s="38"/>
      <c r="I142" s="39"/>
      <c r="J142" s="38"/>
      <c r="K142" s="38"/>
      <c r="L142" s="38"/>
      <c r="M142" s="213"/>
      <c r="N142" s="47" t="str">
        <f t="shared" si="17"/>
        <v>VIDE</v>
      </c>
      <c r="O142" s="38"/>
      <c r="P142" s="38"/>
      <c r="Q142" s="38"/>
      <c r="R142" s="38"/>
      <c r="S142" s="38"/>
      <c r="T142" s="38"/>
      <c r="U142" s="38"/>
      <c r="V142" s="38"/>
      <c r="W142" s="38"/>
      <c r="X142" s="38"/>
      <c r="Y142" s="38"/>
      <c r="Z142" s="40"/>
      <c r="AA142" s="39"/>
      <c r="AB142" s="38"/>
      <c r="AC142" s="38"/>
      <c r="AE142" s="50">
        <f t="shared" si="18"/>
        <v>0</v>
      </c>
      <c r="AF142" s="50">
        <f t="shared" si="15"/>
        <v>0</v>
      </c>
      <c r="AG142" s="50">
        <f t="shared" si="29"/>
        <v>0</v>
      </c>
      <c r="AH142" s="50">
        <f t="shared" si="19"/>
        <v>0</v>
      </c>
      <c r="AI142" s="50">
        <f t="shared" si="20"/>
        <v>0</v>
      </c>
      <c r="AJ142" s="143">
        <f t="shared" si="21"/>
        <v>0</v>
      </c>
      <c r="AK142" s="50">
        <f t="shared" si="22"/>
        <v>0</v>
      </c>
      <c r="AL142" s="164"/>
      <c r="AM142" s="164"/>
      <c r="AN142" s="164"/>
      <c r="AO142" s="49">
        <f t="shared" si="23"/>
        <v>0</v>
      </c>
      <c r="AP142" s="42">
        <f t="shared" si="24"/>
        <v>0</v>
      </c>
      <c r="AQ142" s="42">
        <f t="shared" si="25"/>
        <v>0</v>
      </c>
      <c r="AR142" s="42">
        <f t="shared" si="26"/>
        <v>0</v>
      </c>
      <c r="AS142" s="42">
        <f t="shared" si="27"/>
        <v>0</v>
      </c>
      <c r="AT142" s="42">
        <f t="shared" si="28"/>
        <v>0</v>
      </c>
    </row>
    <row r="143" spans="1:46" ht="15" customHeight="1" x14ac:dyDescent="0.35">
      <c r="A143" s="37">
        <v>111</v>
      </c>
      <c r="B143" s="38"/>
      <c r="C143" s="163"/>
      <c r="D143" s="212"/>
      <c r="E143" s="38"/>
      <c r="F143" s="39"/>
      <c r="G143" s="38"/>
      <c r="H143" s="38"/>
      <c r="I143" s="39"/>
      <c r="J143" s="38"/>
      <c r="K143" s="38"/>
      <c r="L143" s="38"/>
      <c r="M143" s="213"/>
      <c r="N143" s="47" t="str">
        <f t="shared" si="17"/>
        <v>VIDE</v>
      </c>
      <c r="O143" s="38"/>
      <c r="P143" s="38"/>
      <c r="Q143" s="38"/>
      <c r="R143" s="38"/>
      <c r="S143" s="38"/>
      <c r="T143" s="38"/>
      <c r="U143" s="38"/>
      <c r="V143" s="38"/>
      <c r="W143" s="38"/>
      <c r="X143" s="38"/>
      <c r="Y143" s="38"/>
      <c r="Z143" s="40"/>
      <c r="AA143" s="39"/>
      <c r="AB143" s="38"/>
      <c r="AC143" s="38"/>
      <c r="AE143" s="50">
        <f t="shared" si="18"/>
        <v>0</v>
      </c>
      <c r="AF143" s="50">
        <f t="shared" si="15"/>
        <v>0</v>
      </c>
      <c r="AG143" s="50">
        <f t="shared" si="29"/>
        <v>0</v>
      </c>
      <c r="AH143" s="50">
        <f t="shared" si="19"/>
        <v>0</v>
      </c>
      <c r="AI143" s="50">
        <f t="shared" si="20"/>
        <v>0</v>
      </c>
      <c r="AJ143" s="143">
        <f t="shared" si="21"/>
        <v>0</v>
      </c>
      <c r="AK143" s="50">
        <f t="shared" si="22"/>
        <v>0</v>
      </c>
      <c r="AL143" s="164"/>
      <c r="AM143" s="164"/>
      <c r="AN143" s="164"/>
      <c r="AO143" s="49">
        <f t="shared" si="23"/>
        <v>0</v>
      </c>
      <c r="AP143" s="42">
        <f t="shared" si="24"/>
        <v>0</v>
      </c>
      <c r="AQ143" s="42">
        <f t="shared" si="25"/>
        <v>0</v>
      </c>
      <c r="AR143" s="42">
        <f t="shared" si="26"/>
        <v>0</v>
      </c>
      <c r="AS143" s="42">
        <f t="shared" si="27"/>
        <v>0</v>
      </c>
      <c r="AT143" s="42">
        <f t="shared" si="28"/>
        <v>0</v>
      </c>
    </row>
    <row r="144" spans="1:46" ht="15" customHeight="1" x14ac:dyDescent="0.35">
      <c r="A144" s="37">
        <v>112</v>
      </c>
      <c r="B144" s="38"/>
      <c r="C144" s="163"/>
      <c r="D144" s="212"/>
      <c r="E144" s="38"/>
      <c r="F144" s="39"/>
      <c r="G144" s="38"/>
      <c r="H144" s="38"/>
      <c r="I144" s="39"/>
      <c r="J144" s="38"/>
      <c r="K144" s="38"/>
      <c r="L144" s="38"/>
      <c r="M144" s="213"/>
      <c r="N144" s="47" t="str">
        <f t="shared" si="17"/>
        <v>VIDE</v>
      </c>
      <c r="O144" s="38"/>
      <c r="P144" s="38"/>
      <c r="Q144" s="38"/>
      <c r="R144" s="38"/>
      <c r="S144" s="38"/>
      <c r="T144" s="38"/>
      <c r="U144" s="38"/>
      <c r="V144" s="38"/>
      <c r="W144" s="38"/>
      <c r="X144" s="38"/>
      <c r="Y144" s="38"/>
      <c r="Z144" s="40"/>
      <c r="AA144" s="39"/>
      <c r="AB144" s="38"/>
      <c r="AC144" s="38"/>
      <c r="AE144" s="50">
        <f t="shared" si="18"/>
        <v>0</v>
      </c>
      <c r="AF144" s="50">
        <f t="shared" si="15"/>
        <v>0</v>
      </c>
      <c r="AG144" s="50">
        <f t="shared" si="29"/>
        <v>0</v>
      </c>
      <c r="AH144" s="50">
        <f t="shared" si="19"/>
        <v>0</v>
      </c>
      <c r="AI144" s="50">
        <f t="shared" si="20"/>
        <v>0</v>
      </c>
      <c r="AJ144" s="143">
        <f t="shared" si="21"/>
        <v>0</v>
      </c>
      <c r="AK144" s="50">
        <f t="shared" si="22"/>
        <v>0</v>
      </c>
      <c r="AL144" s="164"/>
      <c r="AM144" s="164"/>
      <c r="AN144" s="164"/>
      <c r="AO144" s="49">
        <f t="shared" si="23"/>
        <v>0</v>
      </c>
      <c r="AP144" s="42">
        <f t="shared" si="24"/>
        <v>0</v>
      </c>
      <c r="AQ144" s="42">
        <f t="shared" si="25"/>
        <v>0</v>
      </c>
      <c r="AR144" s="42">
        <f t="shared" si="26"/>
        <v>0</v>
      </c>
      <c r="AS144" s="42">
        <f t="shared" si="27"/>
        <v>0</v>
      </c>
      <c r="AT144" s="42">
        <f t="shared" si="28"/>
        <v>0</v>
      </c>
    </row>
    <row r="145" spans="1:46" ht="15" customHeight="1" x14ac:dyDescent="0.35">
      <c r="A145" s="37">
        <v>113</v>
      </c>
      <c r="B145" s="38"/>
      <c r="C145" s="163"/>
      <c r="D145" s="212"/>
      <c r="E145" s="38"/>
      <c r="F145" s="39"/>
      <c r="G145" s="38"/>
      <c r="H145" s="38"/>
      <c r="I145" s="39"/>
      <c r="J145" s="38"/>
      <c r="K145" s="38"/>
      <c r="L145" s="38"/>
      <c r="M145" s="213"/>
      <c r="N145" s="47" t="str">
        <f t="shared" si="17"/>
        <v>VIDE</v>
      </c>
      <c r="O145" s="38"/>
      <c r="P145" s="38"/>
      <c r="Q145" s="38"/>
      <c r="R145" s="38"/>
      <c r="S145" s="38"/>
      <c r="T145" s="38"/>
      <c r="U145" s="38"/>
      <c r="V145" s="38"/>
      <c r="W145" s="38"/>
      <c r="X145" s="38"/>
      <c r="Y145" s="38"/>
      <c r="Z145" s="40"/>
      <c r="AA145" s="39"/>
      <c r="AB145" s="38"/>
      <c r="AC145" s="38"/>
      <c r="AE145" s="50">
        <f t="shared" si="18"/>
        <v>0</v>
      </c>
      <c r="AF145" s="50">
        <f t="shared" si="15"/>
        <v>0</v>
      </c>
      <c r="AG145" s="50">
        <f t="shared" si="29"/>
        <v>0</v>
      </c>
      <c r="AH145" s="50">
        <f t="shared" si="19"/>
        <v>0</v>
      </c>
      <c r="AI145" s="50">
        <f t="shared" si="20"/>
        <v>0</v>
      </c>
      <c r="AJ145" s="143">
        <f t="shared" si="21"/>
        <v>0</v>
      </c>
      <c r="AK145" s="50">
        <f t="shared" si="22"/>
        <v>0</v>
      </c>
      <c r="AL145" s="164"/>
      <c r="AM145" s="164"/>
      <c r="AN145" s="164"/>
      <c r="AO145" s="49">
        <f t="shared" si="23"/>
        <v>0</v>
      </c>
      <c r="AP145" s="42">
        <f t="shared" si="24"/>
        <v>0</v>
      </c>
      <c r="AQ145" s="42">
        <f t="shared" si="25"/>
        <v>0</v>
      </c>
      <c r="AR145" s="42">
        <f t="shared" si="26"/>
        <v>0</v>
      </c>
      <c r="AS145" s="42">
        <f t="shared" si="27"/>
        <v>0</v>
      </c>
      <c r="AT145" s="42">
        <f t="shared" si="28"/>
        <v>0</v>
      </c>
    </row>
    <row r="146" spans="1:46" ht="15" customHeight="1" x14ac:dyDescent="0.35">
      <c r="A146" s="37">
        <v>114</v>
      </c>
      <c r="B146" s="38"/>
      <c r="C146" s="163"/>
      <c r="D146" s="212"/>
      <c r="E146" s="38"/>
      <c r="F146" s="39"/>
      <c r="G146" s="38"/>
      <c r="H146" s="38"/>
      <c r="I146" s="39"/>
      <c r="J146" s="38"/>
      <c r="K146" s="38"/>
      <c r="L146" s="38"/>
      <c r="M146" s="213"/>
      <c r="N146" s="47" t="str">
        <f t="shared" si="17"/>
        <v>VIDE</v>
      </c>
      <c r="O146" s="38"/>
      <c r="P146" s="38"/>
      <c r="Q146" s="38"/>
      <c r="R146" s="38"/>
      <c r="S146" s="38"/>
      <c r="T146" s="38"/>
      <c r="U146" s="38"/>
      <c r="V146" s="38"/>
      <c r="W146" s="38"/>
      <c r="X146" s="38"/>
      <c r="Y146" s="38"/>
      <c r="Z146" s="40"/>
      <c r="AA146" s="39"/>
      <c r="AB146" s="38"/>
      <c r="AC146" s="38"/>
      <c r="AE146" s="50">
        <f t="shared" si="18"/>
        <v>0</v>
      </c>
      <c r="AF146" s="50">
        <f t="shared" si="15"/>
        <v>0</v>
      </c>
      <c r="AG146" s="50">
        <f t="shared" si="29"/>
        <v>0</v>
      </c>
      <c r="AH146" s="50">
        <f t="shared" si="19"/>
        <v>0</v>
      </c>
      <c r="AI146" s="50">
        <f t="shared" si="20"/>
        <v>0</v>
      </c>
      <c r="AJ146" s="143">
        <f t="shared" si="21"/>
        <v>0</v>
      </c>
      <c r="AK146" s="50">
        <f t="shared" si="22"/>
        <v>0</v>
      </c>
      <c r="AL146" s="164"/>
      <c r="AM146" s="164"/>
      <c r="AN146" s="164"/>
      <c r="AO146" s="49">
        <f t="shared" si="23"/>
        <v>0</v>
      </c>
      <c r="AP146" s="42">
        <f t="shared" si="24"/>
        <v>0</v>
      </c>
      <c r="AQ146" s="42">
        <f t="shared" si="25"/>
        <v>0</v>
      </c>
      <c r="AR146" s="42">
        <f t="shared" si="26"/>
        <v>0</v>
      </c>
      <c r="AS146" s="42">
        <f t="shared" si="27"/>
        <v>0</v>
      </c>
      <c r="AT146" s="42">
        <f t="shared" si="28"/>
        <v>0</v>
      </c>
    </row>
    <row r="147" spans="1:46" ht="15" customHeight="1" x14ac:dyDescent="0.35">
      <c r="A147" s="37">
        <v>115</v>
      </c>
      <c r="B147" s="38"/>
      <c r="C147" s="163"/>
      <c r="D147" s="212"/>
      <c r="E147" s="38"/>
      <c r="F147" s="39"/>
      <c r="G147" s="38"/>
      <c r="H147" s="38"/>
      <c r="I147" s="39"/>
      <c r="J147" s="38"/>
      <c r="K147" s="38"/>
      <c r="L147" s="38"/>
      <c r="M147" s="213"/>
      <c r="N147" s="47" t="str">
        <f t="shared" si="17"/>
        <v>VIDE</v>
      </c>
      <c r="O147" s="38"/>
      <c r="P147" s="38"/>
      <c r="Q147" s="38"/>
      <c r="R147" s="38"/>
      <c r="S147" s="38"/>
      <c r="T147" s="38"/>
      <c r="U147" s="38"/>
      <c r="V147" s="38"/>
      <c r="W147" s="38"/>
      <c r="X147" s="38"/>
      <c r="Y147" s="38"/>
      <c r="Z147" s="40"/>
      <c r="AA147" s="39"/>
      <c r="AB147" s="38"/>
      <c r="AC147" s="38"/>
      <c r="AE147" s="50">
        <f t="shared" si="18"/>
        <v>0</v>
      </c>
      <c r="AF147" s="50">
        <f t="shared" si="15"/>
        <v>0</v>
      </c>
      <c r="AG147" s="50">
        <f t="shared" si="29"/>
        <v>0</v>
      </c>
      <c r="AH147" s="50">
        <f t="shared" si="19"/>
        <v>0</v>
      </c>
      <c r="AI147" s="50">
        <f t="shared" si="20"/>
        <v>0</v>
      </c>
      <c r="AJ147" s="143">
        <f t="shared" si="21"/>
        <v>0</v>
      </c>
      <c r="AK147" s="50">
        <f t="shared" si="22"/>
        <v>0</v>
      </c>
      <c r="AL147" s="164"/>
      <c r="AM147" s="164"/>
      <c r="AN147" s="164"/>
      <c r="AO147" s="49">
        <f t="shared" si="23"/>
        <v>0</v>
      </c>
      <c r="AP147" s="42">
        <f t="shared" si="24"/>
        <v>0</v>
      </c>
      <c r="AQ147" s="42">
        <f t="shared" si="25"/>
        <v>0</v>
      </c>
      <c r="AR147" s="42">
        <f t="shared" si="26"/>
        <v>0</v>
      </c>
      <c r="AS147" s="42">
        <f t="shared" si="27"/>
        <v>0</v>
      </c>
      <c r="AT147" s="42">
        <f t="shared" si="28"/>
        <v>0</v>
      </c>
    </row>
    <row r="148" spans="1:46" ht="15" customHeight="1" x14ac:dyDescent="0.35">
      <c r="A148" s="37">
        <v>116</v>
      </c>
      <c r="B148" s="38"/>
      <c r="C148" s="163"/>
      <c r="D148" s="212"/>
      <c r="E148" s="38"/>
      <c r="F148" s="39"/>
      <c r="G148" s="38"/>
      <c r="H148" s="38"/>
      <c r="I148" s="39"/>
      <c r="J148" s="38"/>
      <c r="K148" s="38"/>
      <c r="L148" s="38"/>
      <c r="M148" s="213"/>
      <c r="N148" s="47" t="str">
        <f t="shared" si="17"/>
        <v>VIDE</v>
      </c>
      <c r="O148" s="38"/>
      <c r="P148" s="38"/>
      <c r="Q148" s="38"/>
      <c r="R148" s="38"/>
      <c r="S148" s="38"/>
      <c r="T148" s="38"/>
      <c r="U148" s="38"/>
      <c r="V148" s="38"/>
      <c r="W148" s="38"/>
      <c r="X148" s="38"/>
      <c r="Y148" s="38"/>
      <c r="Z148" s="40"/>
      <c r="AA148" s="39"/>
      <c r="AB148" s="38"/>
      <c r="AC148" s="38"/>
      <c r="AE148" s="50">
        <f t="shared" si="18"/>
        <v>0</v>
      </c>
      <c r="AF148" s="50">
        <f t="shared" si="15"/>
        <v>0</v>
      </c>
      <c r="AG148" s="50">
        <f t="shared" si="29"/>
        <v>0</v>
      </c>
      <c r="AH148" s="50">
        <f t="shared" si="19"/>
        <v>0</v>
      </c>
      <c r="AI148" s="50">
        <f t="shared" si="20"/>
        <v>0</v>
      </c>
      <c r="AJ148" s="143">
        <f t="shared" si="21"/>
        <v>0</v>
      </c>
      <c r="AK148" s="50">
        <f t="shared" si="22"/>
        <v>0</v>
      </c>
      <c r="AL148" s="164"/>
      <c r="AM148" s="164"/>
      <c r="AN148" s="164"/>
      <c r="AO148" s="49">
        <f t="shared" si="23"/>
        <v>0</v>
      </c>
      <c r="AP148" s="42">
        <f t="shared" si="24"/>
        <v>0</v>
      </c>
      <c r="AQ148" s="42">
        <f t="shared" si="25"/>
        <v>0</v>
      </c>
      <c r="AR148" s="42">
        <f t="shared" si="26"/>
        <v>0</v>
      </c>
      <c r="AS148" s="42">
        <f t="shared" si="27"/>
        <v>0</v>
      </c>
      <c r="AT148" s="42">
        <f t="shared" si="28"/>
        <v>0</v>
      </c>
    </row>
    <row r="149" spans="1:46" ht="15" customHeight="1" x14ac:dyDescent="0.35">
      <c r="A149" s="37">
        <v>117</v>
      </c>
      <c r="B149" s="38"/>
      <c r="C149" s="163"/>
      <c r="D149" s="212"/>
      <c r="E149" s="38"/>
      <c r="F149" s="39"/>
      <c r="G149" s="38"/>
      <c r="H149" s="38"/>
      <c r="I149" s="39"/>
      <c r="J149" s="38"/>
      <c r="K149" s="38"/>
      <c r="L149" s="38"/>
      <c r="M149" s="213"/>
      <c r="N149" s="47" t="str">
        <f t="shared" si="17"/>
        <v>VIDE</v>
      </c>
      <c r="O149" s="38"/>
      <c r="P149" s="38"/>
      <c r="Q149" s="38"/>
      <c r="R149" s="38"/>
      <c r="S149" s="38"/>
      <c r="T149" s="38"/>
      <c r="U149" s="38"/>
      <c r="V149" s="38"/>
      <c r="W149" s="38"/>
      <c r="X149" s="38"/>
      <c r="Y149" s="38"/>
      <c r="Z149" s="40"/>
      <c r="AA149" s="39"/>
      <c r="AB149" s="38"/>
      <c r="AC149" s="38"/>
      <c r="AE149" s="50">
        <f t="shared" si="18"/>
        <v>0</v>
      </c>
      <c r="AF149" s="50">
        <f t="shared" si="15"/>
        <v>0</v>
      </c>
      <c r="AG149" s="50">
        <f t="shared" si="29"/>
        <v>0</v>
      </c>
      <c r="AH149" s="50">
        <f t="shared" si="19"/>
        <v>0</v>
      </c>
      <c r="AI149" s="50">
        <f t="shared" si="20"/>
        <v>0</v>
      </c>
      <c r="AJ149" s="143">
        <f t="shared" si="21"/>
        <v>0</v>
      </c>
      <c r="AK149" s="50">
        <f t="shared" si="22"/>
        <v>0</v>
      </c>
      <c r="AL149" s="164"/>
      <c r="AM149" s="164"/>
      <c r="AN149" s="164"/>
      <c r="AO149" s="49">
        <f t="shared" si="23"/>
        <v>0</v>
      </c>
      <c r="AP149" s="42">
        <f t="shared" si="24"/>
        <v>0</v>
      </c>
      <c r="AQ149" s="42">
        <f t="shared" si="25"/>
        <v>0</v>
      </c>
      <c r="AR149" s="42">
        <f t="shared" si="26"/>
        <v>0</v>
      </c>
      <c r="AS149" s="42">
        <f t="shared" si="27"/>
        <v>0</v>
      </c>
      <c r="AT149" s="42">
        <f t="shared" si="28"/>
        <v>0</v>
      </c>
    </row>
    <row r="150" spans="1:46" ht="15" customHeight="1" x14ac:dyDescent="0.35">
      <c r="A150" s="37">
        <v>118</v>
      </c>
      <c r="B150" s="38"/>
      <c r="C150" s="163"/>
      <c r="D150" s="212"/>
      <c r="E150" s="38"/>
      <c r="F150" s="39"/>
      <c r="G150" s="38"/>
      <c r="H150" s="38"/>
      <c r="I150" s="39"/>
      <c r="J150" s="38"/>
      <c r="K150" s="38"/>
      <c r="L150" s="38"/>
      <c r="M150" s="213"/>
      <c r="N150" s="47" t="str">
        <f t="shared" si="17"/>
        <v>VIDE</v>
      </c>
      <c r="O150" s="38"/>
      <c r="P150" s="38"/>
      <c r="Q150" s="38"/>
      <c r="R150" s="38"/>
      <c r="S150" s="38"/>
      <c r="T150" s="38"/>
      <c r="U150" s="38"/>
      <c r="V150" s="38"/>
      <c r="W150" s="38"/>
      <c r="X150" s="38"/>
      <c r="Y150" s="38"/>
      <c r="Z150" s="40"/>
      <c r="AA150" s="39"/>
      <c r="AB150" s="38"/>
      <c r="AC150" s="38"/>
      <c r="AE150" s="50">
        <f t="shared" si="18"/>
        <v>0</v>
      </c>
      <c r="AF150" s="50">
        <f t="shared" si="15"/>
        <v>0</v>
      </c>
      <c r="AG150" s="50">
        <f t="shared" si="29"/>
        <v>0</v>
      </c>
      <c r="AH150" s="50">
        <f t="shared" si="19"/>
        <v>0</v>
      </c>
      <c r="AI150" s="50">
        <f t="shared" si="20"/>
        <v>0</v>
      </c>
      <c r="AJ150" s="143">
        <f t="shared" si="21"/>
        <v>0</v>
      </c>
      <c r="AK150" s="50">
        <f t="shared" si="22"/>
        <v>0</v>
      </c>
      <c r="AL150" s="164"/>
      <c r="AM150" s="164"/>
      <c r="AN150" s="164"/>
      <c r="AO150" s="49">
        <f t="shared" si="23"/>
        <v>0</v>
      </c>
      <c r="AP150" s="42">
        <f t="shared" si="24"/>
        <v>0</v>
      </c>
      <c r="AQ150" s="42">
        <f t="shared" si="25"/>
        <v>0</v>
      </c>
      <c r="AR150" s="42">
        <f t="shared" si="26"/>
        <v>0</v>
      </c>
      <c r="AS150" s="42">
        <f t="shared" si="27"/>
        <v>0</v>
      </c>
      <c r="AT150" s="42">
        <f t="shared" si="28"/>
        <v>0</v>
      </c>
    </row>
    <row r="151" spans="1:46" ht="15" customHeight="1" x14ac:dyDescent="0.35">
      <c r="A151" s="37">
        <v>119</v>
      </c>
      <c r="B151" s="38"/>
      <c r="C151" s="163"/>
      <c r="D151" s="212"/>
      <c r="E151" s="38"/>
      <c r="F151" s="39"/>
      <c r="G151" s="38"/>
      <c r="H151" s="38"/>
      <c r="I151" s="39"/>
      <c r="J151" s="38"/>
      <c r="K151" s="38"/>
      <c r="L151" s="38"/>
      <c r="M151" s="213"/>
      <c r="N151" s="47" t="str">
        <f t="shared" si="17"/>
        <v>VIDE</v>
      </c>
      <c r="O151" s="38"/>
      <c r="P151" s="38"/>
      <c r="Q151" s="38"/>
      <c r="R151" s="38"/>
      <c r="S151" s="38"/>
      <c r="T151" s="38"/>
      <c r="U151" s="38"/>
      <c r="V151" s="38"/>
      <c r="W151" s="38"/>
      <c r="X151" s="38"/>
      <c r="Y151" s="38"/>
      <c r="Z151" s="40"/>
      <c r="AA151" s="39"/>
      <c r="AB151" s="38"/>
      <c r="AC151" s="38"/>
      <c r="AE151" s="50">
        <f t="shared" si="18"/>
        <v>0</v>
      </c>
      <c r="AF151" s="50">
        <f t="shared" si="15"/>
        <v>0</v>
      </c>
      <c r="AG151" s="50">
        <f t="shared" si="29"/>
        <v>0</v>
      </c>
      <c r="AH151" s="50">
        <f t="shared" si="19"/>
        <v>0</v>
      </c>
      <c r="AI151" s="50">
        <f t="shared" si="20"/>
        <v>0</v>
      </c>
      <c r="AJ151" s="143">
        <f t="shared" si="21"/>
        <v>0</v>
      </c>
      <c r="AK151" s="50">
        <f t="shared" si="22"/>
        <v>0</v>
      </c>
      <c r="AL151" s="164"/>
      <c r="AM151" s="164"/>
      <c r="AN151" s="164"/>
      <c r="AO151" s="49">
        <f t="shared" si="23"/>
        <v>0</v>
      </c>
      <c r="AP151" s="42">
        <f t="shared" si="24"/>
        <v>0</v>
      </c>
      <c r="AQ151" s="42">
        <f t="shared" si="25"/>
        <v>0</v>
      </c>
      <c r="AR151" s="42">
        <f t="shared" si="26"/>
        <v>0</v>
      </c>
      <c r="AS151" s="42">
        <f t="shared" si="27"/>
        <v>0</v>
      </c>
      <c r="AT151" s="42">
        <f t="shared" si="28"/>
        <v>0</v>
      </c>
    </row>
    <row r="152" spans="1:46" ht="15" customHeight="1" x14ac:dyDescent="0.35">
      <c r="A152" s="37">
        <v>120</v>
      </c>
      <c r="B152" s="38"/>
      <c r="C152" s="163"/>
      <c r="D152" s="212"/>
      <c r="E152" s="38"/>
      <c r="F152" s="39"/>
      <c r="G152" s="38"/>
      <c r="H152" s="38"/>
      <c r="I152" s="39"/>
      <c r="J152" s="38"/>
      <c r="K152" s="38"/>
      <c r="L152" s="38"/>
      <c r="M152" s="213"/>
      <c r="N152" s="47" t="str">
        <f t="shared" si="17"/>
        <v>VIDE</v>
      </c>
      <c r="O152" s="38"/>
      <c r="P152" s="38"/>
      <c r="Q152" s="38"/>
      <c r="R152" s="38"/>
      <c r="S152" s="38"/>
      <c r="T152" s="38"/>
      <c r="U152" s="38"/>
      <c r="V152" s="38"/>
      <c r="W152" s="38"/>
      <c r="X152" s="38"/>
      <c r="Y152" s="38"/>
      <c r="Z152" s="40"/>
      <c r="AA152" s="39"/>
      <c r="AB152" s="38"/>
      <c r="AC152" s="38"/>
      <c r="AE152" s="50">
        <f t="shared" si="18"/>
        <v>0</v>
      </c>
      <c r="AF152" s="50">
        <f t="shared" si="15"/>
        <v>0</v>
      </c>
      <c r="AG152" s="50">
        <f t="shared" si="29"/>
        <v>0</v>
      </c>
      <c r="AH152" s="50">
        <f t="shared" si="19"/>
        <v>0</v>
      </c>
      <c r="AI152" s="50">
        <f t="shared" si="20"/>
        <v>0</v>
      </c>
      <c r="AJ152" s="143">
        <f t="shared" si="21"/>
        <v>0</v>
      </c>
      <c r="AK152" s="50">
        <f t="shared" si="22"/>
        <v>0</v>
      </c>
      <c r="AL152" s="164"/>
      <c r="AM152" s="164"/>
      <c r="AN152" s="164"/>
      <c r="AO152" s="49">
        <f t="shared" si="23"/>
        <v>0</v>
      </c>
      <c r="AP152" s="42">
        <f t="shared" si="24"/>
        <v>0</v>
      </c>
      <c r="AQ152" s="42">
        <f t="shared" si="25"/>
        <v>0</v>
      </c>
      <c r="AR152" s="42">
        <f t="shared" si="26"/>
        <v>0</v>
      </c>
      <c r="AS152" s="42">
        <f t="shared" si="27"/>
        <v>0</v>
      </c>
      <c r="AT152" s="42">
        <f t="shared" si="28"/>
        <v>0</v>
      </c>
    </row>
    <row r="153" spans="1:46" ht="15" customHeight="1" x14ac:dyDescent="0.35">
      <c r="A153" s="37">
        <v>121</v>
      </c>
      <c r="B153" s="38"/>
      <c r="C153" s="163"/>
      <c r="D153" s="212"/>
      <c r="E153" s="38"/>
      <c r="F153" s="39"/>
      <c r="G153" s="38"/>
      <c r="H153" s="38"/>
      <c r="I153" s="39"/>
      <c r="J153" s="38"/>
      <c r="K153" s="38"/>
      <c r="L153" s="38"/>
      <c r="M153" s="213"/>
      <c r="N153" s="47" t="str">
        <f t="shared" si="17"/>
        <v>VIDE</v>
      </c>
      <c r="O153" s="38"/>
      <c r="P153" s="38"/>
      <c r="Q153" s="38"/>
      <c r="R153" s="38"/>
      <c r="S153" s="38"/>
      <c r="T153" s="38"/>
      <c r="U153" s="38"/>
      <c r="V153" s="38"/>
      <c r="W153" s="38"/>
      <c r="X153" s="38"/>
      <c r="Y153" s="38"/>
      <c r="Z153" s="40"/>
      <c r="AA153" s="39"/>
      <c r="AB153" s="38"/>
      <c r="AC153" s="38"/>
      <c r="AE153" s="50">
        <f t="shared" si="18"/>
        <v>0</v>
      </c>
      <c r="AF153" s="50">
        <f t="shared" si="15"/>
        <v>0</v>
      </c>
      <c r="AG153" s="50">
        <f t="shared" si="29"/>
        <v>0</v>
      </c>
      <c r="AH153" s="50">
        <f t="shared" si="19"/>
        <v>0</v>
      </c>
      <c r="AI153" s="50">
        <f t="shared" si="20"/>
        <v>0</v>
      </c>
      <c r="AJ153" s="143">
        <f t="shared" si="21"/>
        <v>0</v>
      </c>
      <c r="AK153" s="50">
        <f t="shared" si="22"/>
        <v>0</v>
      </c>
      <c r="AL153" s="164"/>
      <c r="AM153" s="164"/>
      <c r="AN153" s="164"/>
      <c r="AO153" s="49">
        <f t="shared" si="23"/>
        <v>0</v>
      </c>
      <c r="AP153" s="42">
        <f t="shared" si="24"/>
        <v>0</v>
      </c>
      <c r="AQ153" s="42">
        <f t="shared" si="25"/>
        <v>0</v>
      </c>
      <c r="AR153" s="42">
        <f t="shared" si="26"/>
        <v>0</v>
      </c>
      <c r="AS153" s="42">
        <f t="shared" si="27"/>
        <v>0</v>
      </c>
      <c r="AT153" s="42">
        <f t="shared" si="28"/>
        <v>0</v>
      </c>
    </row>
    <row r="154" spans="1:46" ht="15" customHeight="1" x14ac:dyDescent="0.35">
      <c r="A154" s="37">
        <v>122</v>
      </c>
      <c r="B154" s="38"/>
      <c r="C154" s="163"/>
      <c r="D154" s="212"/>
      <c r="E154" s="38"/>
      <c r="F154" s="39"/>
      <c r="G154" s="38"/>
      <c r="H154" s="38"/>
      <c r="I154" s="39"/>
      <c r="J154" s="38"/>
      <c r="K154" s="38"/>
      <c r="L154" s="38"/>
      <c r="M154" s="213"/>
      <c r="N154" s="47" t="str">
        <f t="shared" si="17"/>
        <v>VIDE</v>
      </c>
      <c r="O154" s="38"/>
      <c r="P154" s="38"/>
      <c r="Q154" s="38"/>
      <c r="R154" s="38"/>
      <c r="S154" s="38"/>
      <c r="T154" s="38"/>
      <c r="U154" s="38"/>
      <c r="V154" s="38"/>
      <c r="W154" s="38"/>
      <c r="X154" s="38"/>
      <c r="Y154" s="38"/>
      <c r="Z154" s="40"/>
      <c r="AA154" s="39"/>
      <c r="AB154" s="38"/>
      <c r="AC154" s="38"/>
      <c r="AE154" s="50">
        <f t="shared" si="18"/>
        <v>0</v>
      </c>
      <c r="AF154" s="50">
        <f t="shared" si="15"/>
        <v>0</v>
      </c>
      <c r="AG154" s="50">
        <f t="shared" si="29"/>
        <v>0</v>
      </c>
      <c r="AH154" s="50">
        <f t="shared" si="19"/>
        <v>0</v>
      </c>
      <c r="AI154" s="50">
        <f t="shared" si="20"/>
        <v>0</v>
      </c>
      <c r="AJ154" s="143">
        <f t="shared" si="21"/>
        <v>0</v>
      </c>
      <c r="AK154" s="50">
        <f t="shared" si="22"/>
        <v>0</v>
      </c>
      <c r="AL154" s="164"/>
      <c r="AM154" s="164"/>
      <c r="AN154" s="164"/>
      <c r="AO154" s="49">
        <f t="shared" si="23"/>
        <v>0</v>
      </c>
      <c r="AP154" s="42">
        <f t="shared" si="24"/>
        <v>0</v>
      </c>
      <c r="AQ154" s="42">
        <f t="shared" si="25"/>
        <v>0</v>
      </c>
      <c r="AR154" s="42">
        <f t="shared" si="26"/>
        <v>0</v>
      </c>
      <c r="AS154" s="42">
        <f t="shared" si="27"/>
        <v>0</v>
      </c>
      <c r="AT154" s="42">
        <f t="shared" si="28"/>
        <v>0</v>
      </c>
    </row>
    <row r="155" spans="1:46" ht="15" customHeight="1" x14ac:dyDescent="0.35">
      <c r="A155" s="37">
        <v>123</v>
      </c>
      <c r="B155" s="38"/>
      <c r="C155" s="163"/>
      <c r="D155" s="212"/>
      <c r="E155" s="38"/>
      <c r="F155" s="39"/>
      <c r="G155" s="38"/>
      <c r="H155" s="38"/>
      <c r="I155" s="39"/>
      <c r="J155" s="38"/>
      <c r="K155" s="38"/>
      <c r="L155" s="38"/>
      <c r="M155" s="213"/>
      <c r="N155" s="47" t="str">
        <f t="shared" si="17"/>
        <v>VIDE</v>
      </c>
      <c r="O155" s="38"/>
      <c r="P155" s="38"/>
      <c r="Q155" s="38"/>
      <c r="R155" s="38"/>
      <c r="S155" s="38"/>
      <c r="T155" s="38"/>
      <c r="U155" s="38"/>
      <c r="V155" s="38"/>
      <c r="W155" s="38"/>
      <c r="X155" s="38"/>
      <c r="Y155" s="38"/>
      <c r="Z155" s="40"/>
      <c r="AA155" s="39"/>
      <c r="AB155" s="38"/>
      <c r="AC155" s="38"/>
      <c r="AE155" s="50">
        <f t="shared" si="18"/>
        <v>0</v>
      </c>
      <c r="AF155" s="50">
        <f t="shared" si="15"/>
        <v>0</v>
      </c>
      <c r="AG155" s="50">
        <f t="shared" si="29"/>
        <v>0</v>
      </c>
      <c r="AH155" s="50">
        <f t="shared" si="19"/>
        <v>0</v>
      </c>
      <c r="AI155" s="50">
        <f t="shared" si="20"/>
        <v>0</v>
      </c>
      <c r="AJ155" s="143">
        <f t="shared" si="21"/>
        <v>0</v>
      </c>
      <c r="AK155" s="50">
        <f t="shared" si="22"/>
        <v>0</v>
      </c>
      <c r="AL155" s="164"/>
      <c r="AM155" s="164"/>
      <c r="AN155" s="164"/>
      <c r="AO155" s="49">
        <f t="shared" si="23"/>
        <v>0</v>
      </c>
      <c r="AP155" s="42">
        <f t="shared" si="24"/>
        <v>0</v>
      </c>
      <c r="AQ155" s="42">
        <f t="shared" si="25"/>
        <v>0</v>
      </c>
      <c r="AR155" s="42">
        <f t="shared" si="26"/>
        <v>0</v>
      </c>
      <c r="AS155" s="42">
        <f t="shared" si="27"/>
        <v>0</v>
      </c>
      <c r="AT155" s="42">
        <f t="shared" si="28"/>
        <v>0</v>
      </c>
    </row>
    <row r="156" spans="1:46" ht="15" customHeight="1" x14ac:dyDescent="0.35">
      <c r="A156" s="37">
        <v>124</v>
      </c>
      <c r="B156" s="38"/>
      <c r="C156" s="163"/>
      <c r="D156" s="212"/>
      <c r="E156" s="38"/>
      <c r="F156" s="39"/>
      <c r="G156" s="38"/>
      <c r="H156" s="38"/>
      <c r="I156" s="39"/>
      <c r="J156" s="38"/>
      <c r="K156" s="38"/>
      <c r="L156" s="38"/>
      <c r="M156" s="213"/>
      <c r="N156" s="47" t="str">
        <f t="shared" si="17"/>
        <v>VIDE</v>
      </c>
      <c r="O156" s="38"/>
      <c r="P156" s="38"/>
      <c r="Q156" s="38"/>
      <c r="R156" s="38"/>
      <c r="S156" s="38"/>
      <c r="T156" s="38"/>
      <c r="U156" s="38"/>
      <c r="V156" s="38"/>
      <c r="W156" s="38"/>
      <c r="X156" s="38"/>
      <c r="Y156" s="38"/>
      <c r="Z156" s="40"/>
      <c r="AA156" s="39"/>
      <c r="AB156" s="38"/>
      <c r="AC156" s="38"/>
      <c r="AE156" s="50">
        <f t="shared" si="18"/>
        <v>0</v>
      </c>
      <c r="AF156" s="50">
        <f t="shared" si="15"/>
        <v>0</v>
      </c>
      <c r="AG156" s="50">
        <f t="shared" si="29"/>
        <v>0</v>
      </c>
      <c r="AH156" s="50">
        <f t="shared" si="19"/>
        <v>0</v>
      </c>
      <c r="AI156" s="50">
        <f t="shared" si="20"/>
        <v>0</v>
      </c>
      <c r="AJ156" s="143">
        <f t="shared" si="21"/>
        <v>0</v>
      </c>
      <c r="AK156" s="50">
        <f t="shared" si="22"/>
        <v>0</v>
      </c>
      <c r="AL156" s="164"/>
      <c r="AM156" s="164"/>
      <c r="AN156" s="164"/>
      <c r="AO156" s="49">
        <f t="shared" si="23"/>
        <v>0</v>
      </c>
      <c r="AP156" s="42">
        <f t="shared" si="24"/>
        <v>0</v>
      </c>
      <c r="AQ156" s="42">
        <f t="shared" si="25"/>
        <v>0</v>
      </c>
      <c r="AR156" s="42">
        <f t="shared" si="26"/>
        <v>0</v>
      </c>
      <c r="AS156" s="42">
        <f t="shared" si="27"/>
        <v>0</v>
      </c>
      <c r="AT156" s="42">
        <f t="shared" si="28"/>
        <v>0</v>
      </c>
    </row>
    <row r="157" spans="1:46" ht="15" customHeight="1" x14ac:dyDescent="0.35">
      <c r="A157" s="37">
        <v>125</v>
      </c>
      <c r="B157" s="38"/>
      <c r="C157" s="163"/>
      <c r="D157" s="212"/>
      <c r="E157" s="38"/>
      <c r="F157" s="39"/>
      <c r="G157" s="38"/>
      <c r="H157" s="38"/>
      <c r="I157" s="39"/>
      <c r="J157" s="38"/>
      <c r="K157" s="38"/>
      <c r="L157" s="38"/>
      <c r="M157" s="213"/>
      <c r="N157" s="47" t="str">
        <f t="shared" si="17"/>
        <v>VIDE</v>
      </c>
      <c r="O157" s="38"/>
      <c r="P157" s="38"/>
      <c r="Q157" s="38"/>
      <c r="R157" s="38"/>
      <c r="S157" s="38"/>
      <c r="T157" s="38"/>
      <c r="U157" s="38"/>
      <c r="V157" s="38"/>
      <c r="W157" s="38"/>
      <c r="X157" s="38"/>
      <c r="Y157" s="38"/>
      <c r="Z157" s="40"/>
      <c r="AA157" s="39"/>
      <c r="AB157" s="38"/>
      <c r="AC157" s="38"/>
      <c r="AE157" s="50">
        <f t="shared" si="18"/>
        <v>0</v>
      </c>
      <c r="AF157" s="50">
        <f t="shared" si="15"/>
        <v>0</v>
      </c>
      <c r="AG157" s="50">
        <f t="shared" si="29"/>
        <v>0</v>
      </c>
      <c r="AH157" s="50">
        <f t="shared" si="19"/>
        <v>0</v>
      </c>
      <c r="AI157" s="50">
        <f t="shared" si="20"/>
        <v>0</v>
      </c>
      <c r="AJ157" s="143">
        <f t="shared" si="21"/>
        <v>0</v>
      </c>
      <c r="AK157" s="50">
        <f t="shared" si="22"/>
        <v>0</v>
      </c>
      <c r="AL157" s="164"/>
      <c r="AM157" s="164"/>
      <c r="AN157" s="164"/>
      <c r="AO157" s="49">
        <f t="shared" si="23"/>
        <v>0</v>
      </c>
      <c r="AP157" s="42">
        <f t="shared" si="24"/>
        <v>0</v>
      </c>
      <c r="AQ157" s="42">
        <f t="shared" si="25"/>
        <v>0</v>
      </c>
      <c r="AR157" s="42">
        <f t="shared" si="26"/>
        <v>0</v>
      </c>
      <c r="AS157" s="42">
        <f t="shared" si="27"/>
        <v>0</v>
      </c>
      <c r="AT157" s="42">
        <f t="shared" si="28"/>
        <v>0</v>
      </c>
    </row>
    <row r="158" spans="1:46" ht="15" customHeight="1" x14ac:dyDescent="0.35">
      <c r="A158" s="37">
        <v>126</v>
      </c>
      <c r="B158" s="38"/>
      <c r="C158" s="163"/>
      <c r="D158" s="212"/>
      <c r="E158" s="38"/>
      <c r="F158" s="39"/>
      <c r="G158" s="38"/>
      <c r="H158" s="38"/>
      <c r="I158" s="39"/>
      <c r="J158" s="38"/>
      <c r="K158" s="38"/>
      <c r="L158" s="38"/>
      <c r="M158" s="213"/>
      <c r="N158" s="47" t="str">
        <f t="shared" si="17"/>
        <v>VIDE</v>
      </c>
      <c r="O158" s="38"/>
      <c r="P158" s="38"/>
      <c r="Q158" s="38"/>
      <c r="R158" s="38"/>
      <c r="S158" s="38"/>
      <c r="T158" s="38"/>
      <c r="U158" s="38"/>
      <c r="V158" s="38"/>
      <c r="W158" s="38"/>
      <c r="X158" s="38"/>
      <c r="Y158" s="38"/>
      <c r="Z158" s="40"/>
      <c r="AA158" s="39"/>
      <c r="AB158" s="38"/>
      <c r="AC158" s="38"/>
      <c r="AE158" s="50">
        <f t="shared" si="18"/>
        <v>0</v>
      </c>
      <c r="AF158" s="50">
        <f t="shared" si="15"/>
        <v>0</v>
      </c>
      <c r="AG158" s="50">
        <f t="shared" si="29"/>
        <v>0</v>
      </c>
      <c r="AH158" s="50">
        <f t="shared" si="19"/>
        <v>0</v>
      </c>
      <c r="AI158" s="50">
        <f t="shared" si="20"/>
        <v>0</v>
      </c>
      <c r="AJ158" s="143">
        <f t="shared" si="21"/>
        <v>0</v>
      </c>
      <c r="AK158" s="50">
        <f t="shared" si="22"/>
        <v>0</v>
      </c>
      <c r="AL158" s="164"/>
      <c r="AM158" s="164"/>
      <c r="AN158" s="164"/>
      <c r="AO158" s="49">
        <f t="shared" si="23"/>
        <v>0</v>
      </c>
      <c r="AP158" s="42">
        <f t="shared" si="24"/>
        <v>0</v>
      </c>
      <c r="AQ158" s="42">
        <f t="shared" si="25"/>
        <v>0</v>
      </c>
      <c r="AR158" s="42">
        <f t="shared" si="26"/>
        <v>0</v>
      </c>
      <c r="AS158" s="42">
        <f t="shared" si="27"/>
        <v>0</v>
      </c>
      <c r="AT158" s="42">
        <f t="shared" si="28"/>
        <v>0</v>
      </c>
    </row>
    <row r="159" spans="1:46" ht="15" customHeight="1" x14ac:dyDescent="0.35">
      <c r="A159" s="37">
        <v>127</v>
      </c>
      <c r="B159" s="38"/>
      <c r="C159" s="163"/>
      <c r="D159" s="212"/>
      <c r="E159" s="38"/>
      <c r="F159" s="39"/>
      <c r="G159" s="38"/>
      <c r="H159" s="38"/>
      <c r="I159" s="39"/>
      <c r="J159" s="38"/>
      <c r="K159" s="38"/>
      <c r="L159" s="38"/>
      <c r="M159" s="213"/>
      <c r="N159" s="47" t="str">
        <f t="shared" si="17"/>
        <v>VIDE</v>
      </c>
      <c r="O159" s="38"/>
      <c r="P159" s="38"/>
      <c r="Q159" s="38"/>
      <c r="R159" s="38"/>
      <c r="S159" s="38"/>
      <c r="T159" s="38"/>
      <c r="U159" s="38"/>
      <c r="V159" s="38"/>
      <c r="W159" s="38"/>
      <c r="X159" s="38"/>
      <c r="Y159" s="38"/>
      <c r="Z159" s="40"/>
      <c r="AA159" s="39"/>
      <c r="AB159" s="38"/>
      <c r="AC159" s="38"/>
      <c r="AE159" s="50">
        <f t="shared" si="18"/>
        <v>0</v>
      </c>
      <c r="AF159" s="50">
        <f t="shared" si="15"/>
        <v>0</v>
      </c>
      <c r="AG159" s="50">
        <f t="shared" si="29"/>
        <v>0</v>
      </c>
      <c r="AH159" s="50">
        <f t="shared" si="19"/>
        <v>0</v>
      </c>
      <c r="AI159" s="50">
        <f t="shared" si="20"/>
        <v>0</v>
      </c>
      <c r="AJ159" s="143">
        <f t="shared" si="21"/>
        <v>0</v>
      </c>
      <c r="AK159" s="50">
        <f t="shared" si="22"/>
        <v>0</v>
      </c>
      <c r="AL159" s="164"/>
      <c r="AM159" s="164"/>
      <c r="AN159" s="164"/>
      <c r="AO159" s="49">
        <f t="shared" si="23"/>
        <v>0</v>
      </c>
      <c r="AP159" s="42">
        <f t="shared" si="24"/>
        <v>0</v>
      </c>
      <c r="AQ159" s="42">
        <f t="shared" si="25"/>
        <v>0</v>
      </c>
      <c r="AR159" s="42">
        <f t="shared" si="26"/>
        <v>0</v>
      </c>
      <c r="AS159" s="42">
        <f t="shared" si="27"/>
        <v>0</v>
      </c>
      <c r="AT159" s="42">
        <f t="shared" si="28"/>
        <v>0</v>
      </c>
    </row>
    <row r="160" spans="1:46" ht="15" customHeight="1" x14ac:dyDescent="0.35">
      <c r="A160" s="37">
        <v>128</v>
      </c>
      <c r="B160" s="38"/>
      <c r="C160" s="163"/>
      <c r="D160" s="212"/>
      <c r="E160" s="38"/>
      <c r="F160" s="39"/>
      <c r="G160" s="38"/>
      <c r="H160" s="38"/>
      <c r="I160" s="39"/>
      <c r="J160" s="38"/>
      <c r="K160" s="38"/>
      <c r="L160" s="38"/>
      <c r="M160" s="213"/>
      <c r="N160" s="47" t="str">
        <f t="shared" si="17"/>
        <v>VIDE</v>
      </c>
      <c r="O160" s="38"/>
      <c r="P160" s="38"/>
      <c r="Q160" s="38"/>
      <c r="R160" s="38"/>
      <c r="S160" s="38"/>
      <c r="T160" s="38"/>
      <c r="U160" s="38"/>
      <c r="V160" s="38"/>
      <c r="W160" s="38"/>
      <c r="X160" s="38"/>
      <c r="Y160" s="38"/>
      <c r="Z160" s="40"/>
      <c r="AA160" s="39"/>
      <c r="AB160" s="38"/>
      <c r="AC160" s="38"/>
      <c r="AE160" s="50">
        <f t="shared" si="18"/>
        <v>0</v>
      </c>
      <c r="AF160" s="50">
        <f t="shared" si="15"/>
        <v>0</v>
      </c>
      <c r="AG160" s="50">
        <f t="shared" si="29"/>
        <v>0</v>
      </c>
      <c r="AH160" s="50">
        <f t="shared" si="19"/>
        <v>0</v>
      </c>
      <c r="AI160" s="50">
        <f t="shared" si="20"/>
        <v>0</v>
      </c>
      <c r="AJ160" s="143">
        <f t="shared" si="21"/>
        <v>0</v>
      </c>
      <c r="AK160" s="50">
        <f t="shared" si="22"/>
        <v>0</v>
      </c>
      <c r="AL160" s="164"/>
      <c r="AM160" s="164"/>
      <c r="AN160" s="164"/>
      <c r="AO160" s="49">
        <f t="shared" si="23"/>
        <v>0</v>
      </c>
      <c r="AP160" s="42">
        <f t="shared" si="24"/>
        <v>0</v>
      </c>
      <c r="AQ160" s="42">
        <f t="shared" si="25"/>
        <v>0</v>
      </c>
      <c r="AR160" s="42">
        <f t="shared" si="26"/>
        <v>0</v>
      </c>
      <c r="AS160" s="42">
        <f t="shared" si="27"/>
        <v>0</v>
      </c>
      <c r="AT160" s="42">
        <f t="shared" si="28"/>
        <v>0</v>
      </c>
    </row>
    <row r="161" spans="1:46" ht="15" customHeight="1" x14ac:dyDescent="0.35">
      <c r="A161" s="37">
        <v>129</v>
      </c>
      <c r="B161" s="38"/>
      <c r="C161" s="163"/>
      <c r="D161" s="212"/>
      <c r="E161" s="38"/>
      <c r="F161" s="39"/>
      <c r="G161" s="38"/>
      <c r="H161" s="38"/>
      <c r="I161" s="39"/>
      <c r="J161" s="38"/>
      <c r="K161" s="38"/>
      <c r="L161" s="38"/>
      <c r="M161" s="213"/>
      <c r="N161" s="47" t="str">
        <f t="shared" si="17"/>
        <v>VIDE</v>
      </c>
      <c r="O161" s="38"/>
      <c r="P161" s="38"/>
      <c r="Q161" s="38"/>
      <c r="R161" s="38"/>
      <c r="S161" s="38"/>
      <c r="T161" s="38"/>
      <c r="U161" s="38"/>
      <c r="V161" s="38"/>
      <c r="W161" s="38"/>
      <c r="X161" s="38"/>
      <c r="Y161" s="38"/>
      <c r="Z161" s="40"/>
      <c r="AA161" s="39"/>
      <c r="AB161" s="38"/>
      <c r="AC161" s="38"/>
      <c r="AE161" s="50">
        <f t="shared" si="18"/>
        <v>0</v>
      </c>
      <c r="AF161" s="50">
        <f t="shared" ref="AF161:AF224" si="30">+COUNTIF(X161,"*Réparation reportée*")</f>
        <v>0</v>
      </c>
      <c r="AG161" s="50">
        <f t="shared" ref="AG161:AG192" si="31">IF(AND(N161=1,AF161=1),1,0)</f>
        <v>0</v>
      </c>
      <c r="AH161" s="50">
        <f t="shared" si="19"/>
        <v>0</v>
      </c>
      <c r="AI161" s="50">
        <f t="shared" si="20"/>
        <v>0</v>
      </c>
      <c r="AJ161" s="143">
        <f t="shared" si="21"/>
        <v>0</v>
      </c>
      <c r="AK161" s="50">
        <f t="shared" si="22"/>
        <v>0</v>
      </c>
      <c r="AL161" s="164"/>
      <c r="AM161" s="164"/>
      <c r="AN161" s="164"/>
      <c r="AO161" s="49">
        <f t="shared" si="23"/>
        <v>0</v>
      </c>
      <c r="AP161" s="42">
        <f t="shared" si="24"/>
        <v>0</v>
      </c>
      <c r="AQ161" s="42">
        <f t="shared" si="25"/>
        <v>0</v>
      </c>
      <c r="AR161" s="42">
        <f t="shared" si="26"/>
        <v>0</v>
      </c>
      <c r="AS161" s="42">
        <f t="shared" si="27"/>
        <v>0</v>
      </c>
      <c r="AT161" s="42">
        <f t="shared" si="28"/>
        <v>0</v>
      </c>
    </row>
    <row r="162" spans="1:46" ht="15" customHeight="1" x14ac:dyDescent="0.35">
      <c r="A162" s="37">
        <v>130</v>
      </c>
      <c r="B162" s="38"/>
      <c r="C162" s="163"/>
      <c r="D162" s="212"/>
      <c r="E162" s="38"/>
      <c r="F162" s="39"/>
      <c r="G162" s="38"/>
      <c r="H162" s="38"/>
      <c r="I162" s="39"/>
      <c r="J162" s="38"/>
      <c r="K162" s="38"/>
      <c r="L162" s="38"/>
      <c r="M162" s="213"/>
      <c r="N162" s="47" t="str">
        <f t="shared" ref="N162:N225" si="32">_xlfn.IFS(AND(OR(C162&lt;&gt;"",D162&lt;&gt;""),M162&lt;&gt;""),"VRAI",AND(OR(C162="",D162=""),M162&lt;&gt;""),"FAUX",AND(C162&lt;&gt;"",D162&lt;&gt;"",M162=""),"VIDE",M162="", "VIDE")</f>
        <v>VIDE</v>
      </c>
      <c r="O162" s="38"/>
      <c r="P162" s="38"/>
      <c r="Q162" s="38"/>
      <c r="R162" s="38"/>
      <c r="S162" s="38"/>
      <c r="T162" s="38"/>
      <c r="U162" s="38"/>
      <c r="V162" s="38"/>
      <c r="W162" s="38"/>
      <c r="X162" s="38"/>
      <c r="Y162" s="38"/>
      <c r="Z162" s="40"/>
      <c r="AA162" s="39"/>
      <c r="AB162" s="38"/>
      <c r="AC162" s="38"/>
      <c r="AE162" s="50">
        <f t="shared" ref="AE162:AE225" si="33">IF(AND(N162=1,X162="panne réparée"),1,0)</f>
        <v>0</v>
      </c>
      <c r="AF162" s="50">
        <f t="shared" si="30"/>
        <v>0</v>
      </c>
      <c r="AG162" s="50">
        <f t="shared" si="31"/>
        <v>0</v>
      </c>
      <c r="AH162" s="50">
        <f t="shared" ref="AH162:AH225" si="34">IF(AJ162=1,MONTH(F162),0)</f>
        <v>0</v>
      </c>
      <c r="AI162" s="50">
        <f t="shared" ref="AI162:AI225" si="35">IF(AJ162=1,YEAR(F162),0)</f>
        <v>0</v>
      </c>
      <c r="AJ162" s="143">
        <f t="shared" ref="AJ162:AJ225" si="36">IF(D162&lt;&gt;"",1,0)</f>
        <v>0</v>
      </c>
      <c r="AK162" s="50">
        <f t="shared" ref="AK162:AK225" si="37">+COUNTIF(X162,"*Panne non réparée*")</f>
        <v>0</v>
      </c>
      <c r="AL162" s="164"/>
      <c r="AM162" s="164"/>
      <c r="AN162" s="164"/>
      <c r="AO162" s="49">
        <f t="shared" ref="AO162:AO225" si="38">+IF(N162="VRAI",1,0)</f>
        <v>0</v>
      </c>
      <c r="AP162" s="42">
        <f t="shared" ref="AP162:AP225" si="39">IF(AND(AO162=1,Y162="Moins de 30 min"),1,0)</f>
        <v>0</v>
      </c>
      <c r="AQ162" s="42">
        <f t="shared" ref="AQ162:AQ225" si="40">IF(AND(AO162=1,Y162="30 min"),1,0)</f>
        <v>0</v>
      </c>
      <c r="AR162" s="42">
        <f t="shared" ref="AR162:AR225" si="41">IF(AND(AO162=1,Y162="30 min - 1 heure"),1,0)</f>
        <v>0</v>
      </c>
      <c r="AS162" s="42">
        <f t="shared" ref="AS162:AS225" si="42">IF(AND(AO162=1,Y162="1 heure - 2 heures"),1,0)</f>
        <v>0</v>
      </c>
      <c r="AT162" s="42">
        <f t="shared" ref="AT162:AT225" si="43">IF(AND(AO162=1,Y162="Plus que 2 heures"),1,0)</f>
        <v>0</v>
      </c>
    </row>
    <row r="163" spans="1:46" ht="15" customHeight="1" x14ac:dyDescent="0.35">
      <c r="A163" s="37">
        <v>131</v>
      </c>
      <c r="B163" s="38"/>
      <c r="C163" s="163"/>
      <c r="D163" s="212"/>
      <c r="E163" s="38"/>
      <c r="F163" s="39"/>
      <c r="G163" s="38"/>
      <c r="H163" s="38"/>
      <c r="I163" s="39"/>
      <c r="J163" s="38"/>
      <c r="K163" s="38"/>
      <c r="L163" s="38"/>
      <c r="M163" s="213"/>
      <c r="N163" s="47" t="str">
        <f t="shared" si="32"/>
        <v>VIDE</v>
      </c>
      <c r="O163" s="38"/>
      <c r="P163" s="38"/>
      <c r="Q163" s="38"/>
      <c r="R163" s="38"/>
      <c r="S163" s="38"/>
      <c r="T163" s="38"/>
      <c r="U163" s="38"/>
      <c r="V163" s="38"/>
      <c r="W163" s="38"/>
      <c r="X163" s="38"/>
      <c r="Y163" s="38"/>
      <c r="Z163" s="40"/>
      <c r="AA163" s="39"/>
      <c r="AB163" s="38"/>
      <c r="AC163" s="38"/>
      <c r="AE163" s="50">
        <f t="shared" si="33"/>
        <v>0</v>
      </c>
      <c r="AF163" s="50">
        <f t="shared" si="30"/>
        <v>0</v>
      </c>
      <c r="AG163" s="50">
        <f t="shared" si="31"/>
        <v>0</v>
      </c>
      <c r="AH163" s="50">
        <f t="shared" si="34"/>
        <v>0</v>
      </c>
      <c r="AI163" s="50">
        <f t="shared" si="35"/>
        <v>0</v>
      </c>
      <c r="AJ163" s="143">
        <f t="shared" si="36"/>
        <v>0</v>
      </c>
      <c r="AK163" s="50">
        <f t="shared" si="37"/>
        <v>0</v>
      </c>
      <c r="AL163" s="164"/>
      <c r="AM163" s="164"/>
      <c r="AN163" s="164"/>
      <c r="AO163" s="49">
        <f t="shared" si="38"/>
        <v>0</v>
      </c>
      <c r="AP163" s="42">
        <f t="shared" si="39"/>
        <v>0</v>
      </c>
      <c r="AQ163" s="42">
        <f t="shared" si="40"/>
        <v>0</v>
      </c>
      <c r="AR163" s="42">
        <f t="shared" si="41"/>
        <v>0</v>
      </c>
      <c r="AS163" s="42">
        <f t="shared" si="42"/>
        <v>0</v>
      </c>
      <c r="AT163" s="42">
        <f t="shared" si="43"/>
        <v>0</v>
      </c>
    </row>
    <row r="164" spans="1:46" ht="15" customHeight="1" x14ac:dyDescent="0.35">
      <c r="A164" s="37">
        <v>132</v>
      </c>
      <c r="B164" s="38"/>
      <c r="C164" s="163"/>
      <c r="D164" s="212"/>
      <c r="E164" s="38"/>
      <c r="F164" s="39"/>
      <c r="G164" s="38"/>
      <c r="H164" s="38"/>
      <c r="I164" s="39"/>
      <c r="J164" s="38"/>
      <c r="K164" s="38"/>
      <c r="L164" s="38"/>
      <c r="M164" s="213"/>
      <c r="N164" s="47" t="str">
        <f t="shared" si="32"/>
        <v>VIDE</v>
      </c>
      <c r="O164" s="38"/>
      <c r="P164" s="38"/>
      <c r="Q164" s="38"/>
      <c r="R164" s="38"/>
      <c r="S164" s="38"/>
      <c r="T164" s="38"/>
      <c r="U164" s="38"/>
      <c r="V164" s="38"/>
      <c r="W164" s="38"/>
      <c r="X164" s="38"/>
      <c r="Y164" s="38"/>
      <c r="Z164" s="40"/>
      <c r="AA164" s="39"/>
      <c r="AB164" s="38"/>
      <c r="AC164" s="38"/>
      <c r="AE164" s="50">
        <f t="shared" si="33"/>
        <v>0</v>
      </c>
      <c r="AF164" s="50">
        <f t="shared" si="30"/>
        <v>0</v>
      </c>
      <c r="AG164" s="50">
        <f t="shared" si="31"/>
        <v>0</v>
      </c>
      <c r="AH164" s="50">
        <f t="shared" si="34"/>
        <v>0</v>
      </c>
      <c r="AI164" s="50">
        <f t="shared" si="35"/>
        <v>0</v>
      </c>
      <c r="AJ164" s="143">
        <f t="shared" si="36"/>
        <v>0</v>
      </c>
      <c r="AK164" s="50">
        <f t="shared" si="37"/>
        <v>0</v>
      </c>
      <c r="AL164" s="164"/>
      <c r="AM164" s="164"/>
      <c r="AN164" s="164"/>
      <c r="AO164" s="49">
        <f t="shared" si="38"/>
        <v>0</v>
      </c>
      <c r="AP164" s="42">
        <f t="shared" si="39"/>
        <v>0</v>
      </c>
      <c r="AQ164" s="42">
        <f t="shared" si="40"/>
        <v>0</v>
      </c>
      <c r="AR164" s="42">
        <f t="shared" si="41"/>
        <v>0</v>
      </c>
      <c r="AS164" s="42">
        <f t="shared" si="42"/>
        <v>0</v>
      </c>
      <c r="AT164" s="42">
        <f t="shared" si="43"/>
        <v>0</v>
      </c>
    </row>
    <row r="165" spans="1:46" ht="15" customHeight="1" x14ac:dyDescent="0.35">
      <c r="A165" s="37">
        <v>133</v>
      </c>
      <c r="B165" s="38"/>
      <c r="C165" s="163"/>
      <c r="D165" s="212"/>
      <c r="E165" s="38"/>
      <c r="F165" s="39"/>
      <c r="G165" s="38"/>
      <c r="H165" s="38"/>
      <c r="I165" s="39"/>
      <c r="J165" s="38"/>
      <c r="K165" s="38"/>
      <c r="L165" s="38"/>
      <c r="M165" s="213"/>
      <c r="N165" s="47" t="str">
        <f t="shared" si="32"/>
        <v>VIDE</v>
      </c>
      <c r="O165" s="38"/>
      <c r="P165" s="38"/>
      <c r="Q165" s="38"/>
      <c r="R165" s="38"/>
      <c r="S165" s="38"/>
      <c r="T165" s="38"/>
      <c r="U165" s="38"/>
      <c r="V165" s="38"/>
      <c r="W165" s="38"/>
      <c r="X165" s="38"/>
      <c r="Y165" s="38"/>
      <c r="Z165" s="40"/>
      <c r="AA165" s="39"/>
      <c r="AB165" s="38"/>
      <c r="AC165" s="38"/>
      <c r="AE165" s="50">
        <f t="shared" si="33"/>
        <v>0</v>
      </c>
      <c r="AF165" s="50">
        <f t="shared" si="30"/>
        <v>0</v>
      </c>
      <c r="AG165" s="50">
        <f t="shared" si="31"/>
        <v>0</v>
      </c>
      <c r="AH165" s="50">
        <f t="shared" si="34"/>
        <v>0</v>
      </c>
      <c r="AI165" s="50">
        <f t="shared" si="35"/>
        <v>0</v>
      </c>
      <c r="AJ165" s="143">
        <f t="shared" si="36"/>
        <v>0</v>
      </c>
      <c r="AK165" s="50">
        <f t="shared" si="37"/>
        <v>0</v>
      </c>
      <c r="AL165" s="164"/>
      <c r="AM165" s="164"/>
      <c r="AN165" s="164"/>
      <c r="AO165" s="49">
        <f t="shared" si="38"/>
        <v>0</v>
      </c>
      <c r="AP165" s="42">
        <f t="shared" si="39"/>
        <v>0</v>
      </c>
      <c r="AQ165" s="42">
        <f t="shared" si="40"/>
        <v>0</v>
      </c>
      <c r="AR165" s="42">
        <f t="shared" si="41"/>
        <v>0</v>
      </c>
      <c r="AS165" s="42">
        <f t="shared" si="42"/>
        <v>0</v>
      </c>
      <c r="AT165" s="42">
        <f t="shared" si="43"/>
        <v>0</v>
      </c>
    </row>
    <row r="166" spans="1:46" ht="15" customHeight="1" x14ac:dyDescent="0.35">
      <c r="A166" s="37">
        <v>134</v>
      </c>
      <c r="B166" s="38"/>
      <c r="C166" s="163"/>
      <c r="D166" s="212"/>
      <c r="E166" s="38"/>
      <c r="F166" s="39"/>
      <c r="G166" s="38"/>
      <c r="H166" s="38"/>
      <c r="I166" s="39"/>
      <c r="J166" s="38"/>
      <c r="K166" s="38"/>
      <c r="L166" s="38"/>
      <c r="M166" s="213"/>
      <c r="N166" s="47" t="str">
        <f t="shared" si="32"/>
        <v>VIDE</v>
      </c>
      <c r="O166" s="38"/>
      <c r="P166" s="38"/>
      <c r="Q166" s="38"/>
      <c r="R166" s="38"/>
      <c r="S166" s="38"/>
      <c r="T166" s="38"/>
      <c r="U166" s="38"/>
      <c r="V166" s="38"/>
      <c r="W166" s="38"/>
      <c r="X166" s="38"/>
      <c r="Y166" s="38"/>
      <c r="Z166" s="40"/>
      <c r="AA166" s="39"/>
      <c r="AB166" s="38"/>
      <c r="AC166" s="38"/>
      <c r="AE166" s="50">
        <f t="shared" si="33"/>
        <v>0</v>
      </c>
      <c r="AF166" s="50">
        <f t="shared" si="30"/>
        <v>0</v>
      </c>
      <c r="AG166" s="50">
        <f t="shared" si="31"/>
        <v>0</v>
      </c>
      <c r="AH166" s="50">
        <f t="shared" si="34"/>
        <v>0</v>
      </c>
      <c r="AI166" s="50">
        <f t="shared" si="35"/>
        <v>0</v>
      </c>
      <c r="AJ166" s="143">
        <f t="shared" si="36"/>
        <v>0</v>
      </c>
      <c r="AK166" s="50">
        <f t="shared" si="37"/>
        <v>0</v>
      </c>
      <c r="AL166" s="164"/>
      <c r="AM166" s="164"/>
      <c r="AN166" s="164"/>
      <c r="AO166" s="49">
        <f t="shared" si="38"/>
        <v>0</v>
      </c>
      <c r="AP166" s="42">
        <f t="shared" si="39"/>
        <v>0</v>
      </c>
      <c r="AQ166" s="42">
        <f t="shared" si="40"/>
        <v>0</v>
      </c>
      <c r="AR166" s="42">
        <f t="shared" si="41"/>
        <v>0</v>
      </c>
      <c r="AS166" s="42">
        <f t="shared" si="42"/>
        <v>0</v>
      </c>
      <c r="AT166" s="42">
        <f t="shared" si="43"/>
        <v>0</v>
      </c>
    </row>
    <row r="167" spans="1:46" ht="15" customHeight="1" x14ac:dyDescent="0.35">
      <c r="A167" s="37">
        <v>135</v>
      </c>
      <c r="B167" s="38"/>
      <c r="C167" s="163"/>
      <c r="D167" s="212"/>
      <c r="E167" s="38"/>
      <c r="F167" s="39"/>
      <c r="G167" s="38"/>
      <c r="H167" s="38"/>
      <c r="I167" s="39"/>
      <c r="J167" s="38"/>
      <c r="K167" s="38"/>
      <c r="L167" s="38"/>
      <c r="M167" s="213"/>
      <c r="N167" s="47" t="str">
        <f t="shared" si="32"/>
        <v>VIDE</v>
      </c>
      <c r="O167" s="38"/>
      <c r="P167" s="38"/>
      <c r="Q167" s="38"/>
      <c r="R167" s="38"/>
      <c r="S167" s="38"/>
      <c r="T167" s="38"/>
      <c r="U167" s="38"/>
      <c r="V167" s="38"/>
      <c r="W167" s="38"/>
      <c r="X167" s="38"/>
      <c r="Y167" s="38"/>
      <c r="Z167" s="40"/>
      <c r="AA167" s="39"/>
      <c r="AB167" s="38"/>
      <c r="AC167" s="38"/>
      <c r="AE167" s="50">
        <f t="shared" si="33"/>
        <v>0</v>
      </c>
      <c r="AF167" s="50">
        <f t="shared" si="30"/>
        <v>0</v>
      </c>
      <c r="AG167" s="50">
        <f t="shared" si="31"/>
        <v>0</v>
      </c>
      <c r="AH167" s="50">
        <f t="shared" si="34"/>
        <v>0</v>
      </c>
      <c r="AI167" s="50">
        <f t="shared" si="35"/>
        <v>0</v>
      </c>
      <c r="AJ167" s="143">
        <f t="shared" si="36"/>
        <v>0</v>
      </c>
      <c r="AK167" s="50">
        <f t="shared" si="37"/>
        <v>0</v>
      </c>
      <c r="AL167" s="164"/>
      <c r="AM167" s="164"/>
      <c r="AN167" s="164"/>
      <c r="AO167" s="49">
        <f t="shared" si="38"/>
        <v>0</v>
      </c>
      <c r="AP167" s="42">
        <f t="shared" si="39"/>
        <v>0</v>
      </c>
      <c r="AQ167" s="42">
        <f t="shared" si="40"/>
        <v>0</v>
      </c>
      <c r="AR167" s="42">
        <f t="shared" si="41"/>
        <v>0</v>
      </c>
      <c r="AS167" s="42">
        <f t="shared" si="42"/>
        <v>0</v>
      </c>
      <c r="AT167" s="42">
        <f t="shared" si="43"/>
        <v>0</v>
      </c>
    </row>
    <row r="168" spans="1:46" ht="15" customHeight="1" x14ac:dyDescent="0.35">
      <c r="A168" s="37">
        <v>136</v>
      </c>
      <c r="B168" s="38"/>
      <c r="C168" s="163"/>
      <c r="D168" s="212"/>
      <c r="E168" s="38"/>
      <c r="F168" s="39"/>
      <c r="G168" s="38"/>
      <c r="H168" s="38"/>
      <c r="I168" s="39"/>
      <c r="J168" s="38"/>
      <c r="K168" s="38"/>
      <c r="L168" s="38"/>
      <c r="M168" s="213"/>
      <c r="N168" s="47" t="str">
        <f t="shared" si="32"/>
        <v>VIDE</v>
      </c>
      <c r="O168" s="38"/>
      <c r="P168" s="38"/>
      <c r="Q168" s="38"/>
      <c r="R168" s="38"/>
      <c r="S168" s="38"/>
      <c r="T168" s="38"/>
      <c r="U168" s="38"/>
      <c r="V168" s="38"/>
      <c r="W168" s="38"/>
      <c r="X168" s="38"/>
      <c r="Y168" s="38"/>
      <c r="Z168" s="40"/>
      <c r="AA168" s="39"/>
      <c r="AB168" s="38"/>
      <c r="AC168" s="38"/>
      <c r="AE168" s="50">
        <f t="shared" si="33"/>
        <v>0</v>
      </c>
      <c r="AF168" s="50">
        <f t="shared" si="30"/>
        <v>0</v>
      </c>
      <c r="AG168" s="50">
        <f t="shared" si="31"/>
        <v>0</v>
      </c>
      <c r="AH168" s="50">
        <f t="shared" si="34"/>
        <v>0</v>
      </c>
      <c r="AI168" s="50">
        <f t="shared" si="35"/>
        <v>0</v>
      </c>
      <c r="AJ168" s="143">
        <f t="shared" si="36"/>
        <v>0</v>
      </c>
      <c r="AK168" s="50">
        <f t="shared" si="37"/>
        <v>0</v>
      </c>
      <c r="AL168" s="164"/>
      <c r="AM168" s="164"/>
      <c r="AN168" s="164"/>
      <c r="AO168" s="49">
        <f t="shared" si="38"/>
        <v>0</v>
      </c>
      <c r="AP168" s="42">
        <f t="shared" si="39"/>
        <v>0</v>
      </c>
      <c r="AQ168" s="42">
        <f t="shared" si="40"/>
        <v>0</v>
      </c>
      <c r="AR168" s="42">
        <f t="shared" si="41"/>
        <v>0</v>
      </c>
      <c r="AS168" s="42">
        <f t="shared" si="42"/>
        <v>0</v>
      </c>
      <c r="AT168" s="42">
        <f t="shared" si="43"/>
        <v>0</v>
      </c>
    </row>
    <row r="169" spans="1:46" ht="15" customHeight="1" x14ac:dyDescent="0.35">
      <c r="A169" s="37">
        <v>137</v>
      </c>
      <c r="B169" s="38"/>
      <c r="C169" s="163"/>
      <c r="D169" s="212"/>
      <c r="E169" s="38"/>
      <c r="F169" s="39"/>
      <c r="G169" s="38"/>
      <c r="H169" s="38"/>
      <c r="I169" s="39"/>
      <c r="J169" s="38"/>
      <c r="K169" s="38"/>
      <c r="L169" s="38"/>
      <c r="M169" s="213"/>
      <c r="N169" s="47" t="str">
        <f t="shared" si="32"/>
        <v>VIDE</v>
      </c>
      <c r="O169" s="38"/>
      <c r="P169" s="38"/>
      <c r="Q169" s="38"/>
      <c r="R169" s="38"/>
      <c r="S169" s="38"/>
      <c r="T169" s="38"/>
      <c r="U169" s="38"/>
      <c r="V169" s="38"/>
      <c r="W169" s="38"/>
      <c r="X169" s="38"/>
      <c r="Y169" s="38"/>
      <c r="Z169" s="40"/>
      <c r="AA169" s="39"/>
      <c r="AB169" s="38"/>
      <c r="AC169" s="38"/>
      <c r="AE169" s="50">
        <f t="shared" si="33"/>
        <v>0</v>
      </c>
      <c r="AF169" s="50">
        <f t="shared" si="30"/>
        <v>0</v>
      </c>
      <c r="AG169" s="50">
        <f t="shared" si="31"/>
        <v>0</v>
      </c>
      <c r="AH169" s="50">
        <f t="shared" si="34"/>
        <v>0</v>
      </c>
      <c r="AI169" s="50">
        <f t="shared" si="35"/>
        <v>0</v>
      </c>
      <c r="AJ169" s="143">
        <f t="shared" si="36"/>
        <v>0</v>
      </c>
      <c r="AK169" s="50">
        <f t="shared" si="37"/>
        <v>0</v>
      </c>
      <c r="AL169" s="164"/>
      <c r="AM169" s="164"/>
      <c r="AN169" s="164"/>
      <c r="AO169" s="49">
        <f t="shared" si="38"/>
        <v>0</v>
      </c>
      <c r="AP169" s="42">
        <f t="shared" si="39"/>
        <v>0</v>
      </c>
      <c r="AQ169" s="42">
        <f t="shared" si="40"/>
        <v>0</v>
      </c>
      <c r="AR169" s="42">
        <f t="shared" si="41"/>
        <v>0</v>
      </c>
      <c r="AS169" s="42">
        <f t="shared" si="42"/>
        <v>0</v>
      </c>
      <c r="AT169" s="42">
        <f t="shared" si="43"/>
        <v>0</v>
      </c>
    </row>
    <row r="170" spans="1:46" ht="15" customHeight="1" x14ac:dyDescent="0.35">
      <c r="A170" s="37">
        <v>138</v>
      </c>
      <c r="B170" s="38"/>
      <c r="C170" s="163"/>
      <c r="D170" s="212"/>
      <c r="E170" s="38"/>
      <c r="F170" s="39"/>
      <c r="G170" s="38"/>
      <c r="H170" s="38"/>
      <c r="I170" s="39"/>
      <c r="J170" s="38"/>
      <c r="K170" s="38"/>
      <c r="L170" s="38"/>
      <c r="M170" s="213"/>
      <c r="N170" s="47" t="str">
        <f t="shared" si="32"/>
        <v>VIDE</v>
      </c>
      <c r="O170" s="38"/>
      <c r="P170" s="38"/>
      <c r="Q170" s="38"/>
      <c r="R170" s="38"/>
      <c r="S170" s="38"/>
      <c r="T170" s="38"/>
      <c r="U170" s="38"/>
      <c r="V170" s="38"/>
      <c r="W170" s="38"/>
      <c r="X170" s="38"/>
      <c r="Y170" s="38"/>
      <c r="Z170" s="40"/>
      <c r="AA170" s="39"/>
      <c r="AB170" s="38"/>
      <c r="AC170" s="38"/>
      <c r="AE170" s="50">
        <f t="shared" si="33"/>
        <v>0</v>
      </c>
      <c r="AF170" s="50">
        <f t="shared" si="30"/>
        <v>0</v>
      </c>
      <c r="AG170" s="50">
        <f t="shared" si="31"/>
        <v>0</v>
      </c>
      <c r="AH170" s="50">
        <f t="shared" si="34"/>
        <v>0</v>
      </c>
      <c r="AI170" s="50">
        <f t="shared" si="35"/>
        <v>0</v>
      </c>
      <c r="AJ170" s="143">
        <f t="shared" si="36"/>
        <v>0</v>
      </c>
      <c r="AK170" s="50">
        <f t="shared" si="37"/>
        <v>0</v>
      </c>
      <c r="AL170" s="164"/>
      <c r="AM170" s="164"/>
      <c r="AN170" s="164"/>
      <c r="AO170" s="49">
        <f t="shared" si="38"/>
        <v>0</v>
      </c>
      <c r="AP170" s="42">
        <f t="shared" si="39"/>
        <v>0</v>
      </c>
      <c r="AQ170" s="42">
        <f t="shared" si="40"/>
        <v>0</v>
      </c>
      <c r="AR170" s="42">
        <f t="shared" si="41"/>
        <v>0</v>
      </c>
      <c r="AS170" s="42">
        <f t="shared" si="42"/>
        <v>0</v>
      </c>
      <c r="AT170" s="42">
        <f t="shared" si="43"/>
        <v>0</v>
      </c>
    </row>
    <row r="171" spans="1:46" ht="15" customHeight="1" x14ac:dyDescent="0.35">
      <c r="A171" s="37">
        <v>139</v>
      </c>
      <c r="B171" s="38"/>
      <c r="C171" s="163"/>
      <c r="D171" s="212"/>
      <c r="E171" s="38"/>
      <c r="F171" s="39"/>
      <c r="G171" s="38"/>
      <c r="H171" s="38"/>
      <c r="I171" s="39"/>
      <c r="J171" s="38"/>
      <c r="K171" s="38"/>
      <c r="L171" s="38"/>
      <c r="M171" s="213"/>
      <c r="N171" s="47" t="str">
        <f t="shared" si="32"/>
        <v>VIDE</v>
      </c>
      <c r="O171" s="38"/>
      <c r="P171" s="38"/>
      <c r="Q171" s="38"/>
      <c r="R171" s="38"/>
      <c r="S171" s="38"/>
      <c r="T171" s="38"/>
      <c r="U171" s="38"/>
      <c r="V171" s="38"/>
      <c r="W171" s="38"/>
      <c r="X171" s="38"/>
      <c r="Y171" s="38"/>
      <c r="Z171" s="40"/>
      <c r="AA171" s="39"/>
      <c r="AB171" s="38"/>
      <c r="AC171" s="38"/>
      <c r="AE171" s="50">
        <f t="shared" si="33"/>
        <v>0</v>
      </c>
      <c r="AF171" s="50">
        <f t="shared" si="30"/>
        <v>0</v>
      </c>
      <c r="AG171" s="50">
        <f t="shared" si="31"/>
        <v>0</v>
      </c>
      <c r="AH171" s="50">
        <f t="shared" si="34"/>
        <v>0</v>
      </c>
      <c r="AI171" s="50">
        <f t="shared" si="35"/>
        <v>0</v>
      </c>
      <c r="AJ171" s="143">
        <f t="shared" si="36"/>
        <v>0</v>
      </c>
      <c r="AK171" s="50">
        <f t="shared" si="37"/>
        <v>0</v>
      </c>
      <c r="AL171" s="164"/>
      <c r="AM171" s="164"/>
      <c r="AN171" s="164"/>
      <c r="AO171" s="49">
        <f t="shared" si="38"/>
        <v>0</v>
      </c>
      <c r="AP171" s="42">
        <f t="shared" si="39"/>
        <v>0</v>
      </c>
      <c r="AQ171" s="42">
        <f t="shared" si="40"/>
        <v>0</v>
      </c>
      <c r="AR171" s="42">
        <f t="shared" si="41"/>
        <v>0</v>
      </c>
      <c r="AS171" s="42">
        <f t="shared" si="42"/>
        <v>0</v>
      </c>
      <c r="AT171" s="42">
        <f t="shared" si="43"/>
        <v>0</v>
      </c>
    </row>
    <row r="172" spans="1:46" ht="15" customHeight="1" x14ac:dyDescent="0.35">
      <c r="A172" s="37">
        <v>140</v>
      </c>
      <c r="B172" s="38"/>
      <c r="C172" s="163"/>
      <c r="D172" s="212"/>
      <c r="E172" s="38"/>
      <c r="F172" s="39"/>
      <c r="G172" s="38"/>
      <c r="H172" s="38"/>
      <c r="I172" s="39"/>
      <c r="J172" s="38"/>
      <c r="K172" s="38"/>
      <c r="L172" s="38"/>
      <c r="M172" s="213"/>
      <c r="N172" s="47" t="str">
        <f t="shared" si="32"/>
        <v>VIDE</v>
      </c>
      <c r="O172" s="38"/>
      <c r="P172" s="38"/>
      <c r="Q172" s="38"/>
      <c r="R172" s="38"/>
      <c r="S172" s="38"/>
      <c r="T172" s="38"/>
      <c r="U172" s="38"/>
      <c r="V172" s="38"/>
      <c r="W172" s="38"/>
      <c r="X172" s="38"/>
      <c r="Y172" s="38"/>
      <c r="Z172" s="40"/>
      <c r="AA172" s="39"/>
      <c r="AB172" s="38"/>
      <c r="AC172" s="38"/>
      <c r="AE172" s="50">
        <f t="shared" si="33"/>
        <v>0</v>
      </c>
      <c r="AF172" s="50">
        <f t="shared" si="30"/>
        <v>0</v>
      </c>
      <c r="AG172" s="50">
        <f t="shared" si="31"/>
        <v>0</v>
      </c>
      <c r="AH172" s="50">
        <f t="shared" si="34"/>
        <v>0</v>
      </c>
      <c r="AI172" s="50">
        <f t="shared" si="35"/>
        <v>0</v>
      </c>
      <c r="AJ172" s="143">
        <f t="shared" si="36"/>
        <v>0</v>
      </c>
      <c r="AK172" s="50">
        <f t="shared" si="37"/>
        <v>0</v>
      </c>
      <c r="AL172" s="164"/>
      <c r="AM172" s="164"/>
      <c r="AN172" s="164"/>
      <c r="AO172" s="49">
        <f t="shared" si="38"/>
        <v>0</v>
      </c>
      <c r="AP172" s="42">
        <f t="shared" si="39"/>
        <v>0</v>
      </c>
      <c r="AQ172" s="42">
        <f t="shared" si="40"/>
        <v>0</v>
      </c>
      <c r="AR172" s="42">
        <f t="shared" si="41"/>
        <v>0</v>
      </c>
      <c r="AS172" s="42">
        <f t="shared" si="42"/>
        <v>0</v>
      </c>
      <c r="AT172" s="42">
        <f t="shared" si="43"/>
        <v>0</v>
      </c>
    </row>
    <row r="173" spans="1:46" ht="15" customHeight="1" x14ac:dyDescent="0.35">
      <c r="A173" s="37">
        <v>141</v>
      </c>
      <c r="B173" s="38"/>
      <c r="C173" s="163"/>
      <c r="D173" s="212"/>
      <c r="E173" s="38"/>
      <c r="F173" s="39"/>
      <c r="G173" s="38"/>
      <c r="H173" s="38"/>
      <c r="I173" s="39"/>
      <c r="J173" s="38"/>
      <c r="K173" s="38"/>
      <c r="L173" s="38"/>
      <c r="M173" s="213"/>
      <c r="N173" s="47" t="str">
        <f t="shared" si="32"/>
        <v>VIDE</v>
      </c>
      <c r="O173" s="38"/>
      <c r="P173" s="38"/>
      <c r="Q173" s="38"/>
      <c r="R173" s="38"/>
      <c r="S173" s="38"/>
      <c r="T173" s="38"/>
      <c r="U173" s="38"/>
      <c r="V173" s="38"/>
      <c r="W173" s="38"/>
      <c r="X173" s="38"/>
      <c r="Y173" s="38"/>
      <c r="Z173" s="40"/>
      <c r="AA173" s="39"/>
      <c r="AB173" s="38"/>
      <c r="AC173" s="38"/>
      <c r="AE173" s="50">
        <f t="shared" si="33"/>
        <v>0</v>
      </c>
      <c r="AF173" s="50">
        <f t="shared" si="30"/>
        <v>0</v>
      </c>
      <c r="AG173" s="50">
        <f t="shared" si="31"/>
        <v>0</v>
      </c>
      <c r="AH173" s="50">
        <f t="shared" si="34"/>
        <v>0</v>
      </c>
      <c r="AI173" s="50">
        <f t="shared" si="35"/>
        <v>0</v>
      </c>
      <c r="AJ173" s="143">
        <f t="shared" si="36"/>
        <v>0</v>
      </c>
      <c r="AK173" s="50">
        <f t="shared" si="37"/>
        <v>0</v>
      </c>
      <c r="AL173" s="164"/>
      <c r="AM173" s="164"/>
      <c r="AN173" s="164"/>
      <c r="AO173" s="49">
        <f t="shared" si="38"/>
        <v>0</v>
      </c>
      <c r="AP173" s="42">
        <f t="shared" si="39"/>
        <v>0</v>
      </c>
      <c r="AQ173" s="42">
        <f t="shared" si="40"/>
        <v>0</v>
      </c>
      <c r="AR173" s="42">
        <f t="shared" si="41"/>
        <v>0</v>
      </c>
      <c r="AS173" s="42">
        <f t="shared" si="42"/>
        <v>0</v>
      </c>
      <c r="AT173" s="42">
        <f t="shared" si="43"/>
        <v>0</v>
      </c>
    </row>
    <row r="174" spans="1:46" ht="15" customHeight="1" x14ac:dyDescent="0.35">
      <c r="A174" s="37">
        <v>142</v>
      </c>
      <c r="B174" s="38"/>
      <c r="C174" s="163"/>
      <c r="D174" s="212"/>
      <c r="E174" s="38"/>
      <c r="F174" s="39"/>
      <c r="G174" s="38"/>
      <c r="H174" s="38"/>
      <c r="I174" s="39"/>
      <c r="J174" s="38"/>
      <c r="K174" s="38"/>
      <c r="L174" s="38"/>
      <c r="M174" s="213"/>
      <c r="N174" s="47" t="str">
        <f t="shared" si="32"/>
        <v>VIDE</v>
      </c>
      <c r="O174" s="38"/>
      <c r="P174" s="38"/>
      <c r="Q174" s="38"/>
      <c r="R174" s="38"/>
      <c r="S174" s="38"/>
      <c r="T174" s="38"/>
      <c r="U174" s="38"/>
      <c r="V174" s="38"/>
      <c r="W174" s="38"/>
      <c r="X174" s="38"/>
      <c r="Y174" s="38"/>
      <c r="Z174" s="40"/>
      <c r="AA174" s="39"/>
      <c r="AB174" s="38"/>
      <c r="AC174" s="38"/>
      <c r="AE174" s="50">
        <f t="shared" si="33"/>
        <v>0</v>
      </c>
      <c r="AF174" s="50">
        <f t="shared" si="30"/>
        <v>0</v>
      </c>
      <c r="AG174" s="50">
        <f t="shared" si="31"/>
        <v>0</v>
      </c>
      <c r="AH174" s="50">
        <f t="shared" si="34"/>
        <v>0</v>
      </c>
      <c r="AI174" s="50">
        <f t="shared" si="35"/>
        <v>0</v>
      </c>
      <c r="AJ174" s="143">
        <f t="shared" si="36"/>
        <v>0</v>
      </c>
      <c r="AK174" s="50">
        <f t="shared" si="37"/>
        <v>0</v>
      </c>
      <c r="AL174" s="164"/>
      <c r="AM174" s="164"/>
      <c r="AN174" s="164"/>
      <c r="AO174" s="49">
        <f t="shared" si="38"/>
        <v>0</v>
      </c>
      <c r="AP174" s="42">
        <f t="shared" si="39"/>
        <v>0</v>
      </c>
      <c r="AQ174" s="42">
        <f t="shared" si="40"/>
        <v>0</v>
      </c>
      <c r="AR174" s="42">
        <f t="shared" si="41"/>
        <v>0</v>
      </c>
      <c r="AS174" s="42">
        <f t="shared" si="42"/>
        <v>0</v>
      </c>
      <c r="AT174" s="42">
        <f t="shared" si="43"/>
        <v>0</v>
      </c>
    </row>
    <row r="175" spans="1:46" ht="15" customHeight="1" x14ac:dyDescent="0.35">
      <c r="A175" s="37">
        <v>143</v>
      </c>
      <c r="B175" s="38"/>
      <c r="C175" s="163"/>
      <c r="D175" s="212"/>
      <c r="E175" s="38"/>
      <c r="F175" s="39"/>
      <c r="G175" s="38"/>
      <c r="H175" s="38"/>
      <c r="I175" s="39"/>
      <c r="J175" s="38"/>
      <c r="K175" s="38"/>
      <c r="L175" s="38"/>
      <c r="M175" s="213"/>
      <c r="N175" s="47" t="str">
        <f t="shared" si="32"/>
        <v>VIDE</v>
      </c>
      <c r="O175" s="38"/>
      <c r="P175" s="38"/>
      <c r="Q175" s="38"/>
      <c r="R175" s="38"/>
      <c r="S175" s="38"/>
      <c r="T175" s="38"/>
      <c r="U175" s="38"/>
      <c r="V175" s="38"/>
      <c r="W175" s="38"/>
      <c r="X175" s="38"/>
      <c r="Y175" s="38"/>
      <c r="Z175" s="40"/>
      <c r="AA175" s="39"/>
      <c r="AB175" s="38"/>
      <c r="AC175" s="38"/>
      <c r="AE175" s="50">
        <f t="shared" si="33"/>
        <v>0</v>
      </c>
      <c r="AF175" s="50">
        <f t="shared" si="30"/>
        <v>0</v>
      </c>
      <c r="AG175" s="50">
        <f t="shared" si="31"/>
        <v>0</v>
      </c>
      <c r="AH175" s="50">
        <f t="shared" si="34"/>
        <v>0</v>
      </c>
      <c r="AI175" s="50">
        <f t="shared" si="35"/>
        <v>0</v>
      </c>
      <c r="AJ175" s="143">
        <f t="shared" si="36"/>
        <v>0</v>
      </c>
      <c r="AK175" s="50">
        <f t="shared" si="37"/>
        <v>0</v>
      </c>
      <c r="AL175" s="164"/>
      <c r="AM175" s="164"/>
      <c r="AN175" s="164"/>
      <c r="AO175" s="49">
        <f t="shared" si="38"/>
        <v>0</v>
      </c>
      <c r="AP175" s="42">
        <f t="shared" si="39"/>
        <v>0</v>
      </c>
      <c r="AQ175" s="42">
        <f t="shared" si="40"/>
        <v>0</v>
      </c>
      <c r="AR175" s="42">
        <f t="shared" si="41"/>
        <v>0</v>
      </c>
      <c r="AS175" s="42">
        <f t="shared" si="42"/>
        <v>0</v>
      </c>
      <c r="AT175" s="42">
        <f t="shared" si="43"/>
        <v>0</v>
      </c>
    </row>
    <row r="176" spans="1:46" ht="15" customHeight="1" x14ac:dyDescent="0.35">
      <c r="A176" s="37">
        <v>144</v>
      </c>
      <c r="B176" s="38"/>
      <c r="C176" s="163"/>
      <c r="D176" s="212"/>
      <c r="E176" s="38"/>
      <c r="F176" s="39"/>
      <c r="G176" s="38"/>
      <c r="H176" s="38"/>
      <c r="I176" s="39"/>
      <c r="J176" s="38"/>
      <c r="K176" s="38"/>
      <c r="L176" s="38"/>
      <c r="M176" s="213"/>
      <c r="N176" s="47" t="str">
        <f t="shared" si="32"/>
        <v>VIDE</v>
      </c>
      <c r="O176" s="38"/>
      <c r="P176" s="38"/>
      <c r="Q176" s="38"/>
      <c r="R176" s="38"/>
      <c r="S176" s="38"/>
      <c r="T176" s="38"/>
      <c r="U176" s="38"/>
      <c r="V176" s="38"/>
      <c r="W176" s="38"/>
      <c r="X176" s="38"/>
      <c r="Y176" s="38"/>
      <c r="Z176" s="40"/>
      <c r="AA176" s="39"/>
      <c r="AB176" s="38"/>
      <c r="AC176" s="38"/>
      <c r="AE176" s="50">
        <f t="shared" si="33"/>
        <v>0</v>
      </c>
      <c r="AF176" s="50">
        <f t="shared" si="30"/>
        <v>0</v>
      </c>
      <c r="AG176" s="50">
        <f t="shared" si="31"/>
        <v>0</v>
      </c>
      <c r="AH176" s="50">
        <f t="shared" si="34"/>
        <v>0</v>
      </c>
      <c r="AI176" s="50">
        <f t="shared" si="35"/>
        <v>0</v>
      </c>
      <c r="AJ176" s="143">
        <f t="shared" si="36"/>
        <v>0</v>
      </c>
      <c r="AK176" s="50">
        <f t="shared" si="37"/>
        <v>0</v>
      </c>
      <c r="AL176" s="164"/>
      <c r="AM176" s="164"/>
      <c r="AN176" s="164"/>
      <c r="AO176" s="49">
        <f t="shared" si="38"/>
        <v>0</v>
      </c>
      <c r="AP176" s="42">
        <f t="shared" si="39"/>
        <v>0</v>
      </c>
      <c r="AQ176" s="42">
        <f t="shared" si="40"/>
        <v>0</v>
      </c>
      <c r="AR176" s="42">
        <f t="shared" si="41"/>
        <v>0</v>
      </c>
      <c r="AS176" s="42">
        <f t="shared" si="42"/>
        <v>0</v>
      </c>
      <c r="AT176" s="42">
        <f t="shared" si="43"/>
        <v>0</v>
      </c>
    </row>
    <row r="177" spans="1:46" ht="15" customHeight="1" x14ac:dyDescent="0.35">
      <c r="A177" s="37">
        <v>145</v>
      </c>
      <c r="B177" s="38"/>
      <c r="C177" s="163"/>
      <c r="D177" s="212"/>
      <c r="E177" s="38"/>
      <c r="F177" s="39"/>
      <c r="G177" s="38"/>
      <c r="H177" s="38"/>
      <c r="I177" s="39"/>
      <c r="J177" s="38"/>
      <c r="K177" s="38"/>
      <c r="L177" s="38"/>
      <c r="M177" s="213"/>
      <c r="N177" s="47" t="str">
        <f t="shared" si="32"/>
        <v>VIDE</v>
      </c>
      <c r="O177" s="38"/>
      <c r="P177" s="38"/>
      <c r="Q177" s="38"/>
      <c r="R177" s="38"/>
      <c r="S177" s="38"/>
      <c r="T177" s="38"/>
      <c r="U177" s="38"/>
      <c r="V177" s="38"/>
      <c r="W177" s="38"/>
      <c r="X177" s="38"/>
      <c r="Y177" s="38"/>
      <c r="Z177" s="40"/>
      <c r="AA177" s="39"/>
      <c r="AB177" s="38"/>
      <c r="AC177" s="38"/>
      <c r="AE177" s="50">
        <f t="shared" si="33"/>
        <v>0</v>
      </c>
      <c r="AF177" s="50">
        <f t="shared" si="30"/>
        <v>0</v>
      </c>
      <c r="AG177" s="50">
        <f t="shared" si="31"/>
        <v>0</v>
      </c>
      <c r="AH177" s="50">
        <f t="shared" si="34"/>
        <v>0</v>
      </c>
      <c r="AI177" s="50">
        <f t="shared" si="35"/>
        <v>0</v>
      </c>
      <c r="AJ177" s="143">
        <f t="shared" si="36"/>
        <v>0</v>
      </c>
      <c r="AK177" s="50">
        <f t="shared" si="37"/>
        <v>0</v>
      </c>
      <c r="AL177" s="164"/>
      <c r="AM177" s="164"/>
      <c r="AN177" s="164"/>
      <c r="AO177" s="49">
        <f t="shared" si="38"/>
        <v>0</v>
      </c>
      <c r="AP177" s="42">
        <f t="shared" si="39"/>
        <v>0</v>
      </c>
      <c r="AQ177" s="42">
        <f t="shared" si="40"/>
        <v>0</v>
      </c>
      <c r="AR177" s="42">
        <f t="shared" si="41"/>
        <v>0</v>
      </c>
      <c r="AS177" s="42">
        <f t="shared" si="42"/>
        <v>0</v>
      </c>
      <c r="AT177" s="42">
        <f t="shared" si="43"/>
        <v>0</v>
      </c>
    </row>
    <row r="178" spans="1:46" ht="15" customHeight="1" x14ac:dyDescent="0.35">
      <c r="A178" s="37">
        <v>146</v>
      </c>
      <c r="B178" s="38"/>
      <c r="C178" s="163"/>
      <c r="D178" s="212"/>
      <c r="E178" s="38"/>
      <c r="F178" s="39"/>
      <c r="G178" s="38"/>
      <c r="H178" s="38"/>
      <c r="I178" s="39"/>
      <c r="J178" s="38"/>
      <c r="K178" s="38"/>
      <c r="L178" s="38"/>
      <c r="M178" s="213"/>
      <c r="N178" s="47" t="str">
        <f t="shared" si="32"/>
        <v>VIDE</v>
      </c>
      <c r="O178" s="38"/>
      <c r="P178" s="38"/>
      <c r="Q178" s="38"/>
      <c r="R178" s="38"/>
      <c r="S178" s="38"/>
      <c r="T178" s="38"/>
      <c r="U178" s="38"/>
      <c r="V178" s="38"/>
      <c r="W178" s="38"/>
      <c r="X178" s="38"/>
      <c r="Y178" s="38"/>
      <c r="Z178" s="40"/>
      <c r="AA178" s="39"/>
      <c r="AB178" s="38"/>
      <c r="AC178" s="38"/>
      <c r="AE178" s="50">
        <f t="shared" si="33"/>
        <v>0</v>
      </c>
      <c r="AF178" s="50">
        <f t="shared" si="30"/>
        <v>0</v>
      </c>
      <c r="AG178" s="50">
        <f t="shared" si="31"/>
        <v>0</v>
      </c>
      <c r="AH178" s="50">
        <f t="shared" si="34"/>
        <v>0</v>
      </c>
      <c r="AI178" s="50">
        <f t="shared" si="35"/>
        <v>0</v>
      </c>
      <c r="AJ178" s="143">
        <f t="shared" si="36"/>
        <v>0</v>
      </c>
      <c r="AK178" s="50">
        <f t="shared" si="37"/>
        <v>0</v>
      </c>
      <c r="AL178" s="164"/>
      <c r="AM178" s="164"/>
      <c r="AN178" s="164"/>
      <c r="AO178" s="49">
        <f t="shared" si="38"/>
        <v>0</v>
      </c>
      <c r="AP178" s="42">
        <f t="shared" si="39"/>
        <v>0</v>
      </c>
      <c r="AQ178" s="42">
        <f t="shared" si="40"/>
        <v>0</v>
      </c>
      <c r="AR178" s="42">
        <f t="shared" si="41"/>
        <v>0</v>
      </c>
      <c r="AS178" s="42">
        <f t="shared" si="42"/>
        <v>0</v>
      </c>
      <c r="AT178" s="42">
        <f t="shared" si="43"/>
        <v>0</v>
      </c>
    </row>
    <row r="179" spans="1:46" ht="15" customHeight="1" x14ac:dyDescent="0.35">
      <c r="A179" s="37">
        <v>147</v>
      </c>
      <c r="B179" s="38"/>
      <c r="C179" s="163"/>
      <c r="D179" s="212"/>
      <c r="E179" s="38"/>
      <c r="F179" s="39"/>
      <c r="G179" s="38"/>
      <c r="H179" s="38"/>
      <c r="I179" s="39"/>
      <c r="J179" s="38"/>
      <c r="K179" s="38"/>
      <c r="L179" s="38"/>
      <c r="M179" s="213"/>
      <c r="N179" s="47" t="str">
        <f t="shared" si="32"/>
        <v>VIDE</v>
      </c>
      <c r="O179" s="38"/>
      <c r="P179" s="38"/>
      <c r="Q179" s="38"/>
      <c r="R179" s="38"/>
      <c r="S179" s="38"/>
      <c r="T179" s="38"/>
      <c r="U179" s="38"/>
      <c r="V179" s="38"/>
      <c r="W179" s="38"/>
      <c r="X179" s="38"/>
      <c r="Y179" s="38"/>
      <c r="Z179" s="40"/>
      <c r="AA179" s="39"/>
      <c r="AB179" s="38"/>
      <c r="AC179" s="38"/>
      <c r="AE179" s="50">
        <f t="shared" si="33"/>
        <v>0</v>
      </c>
      <c r="AF179" s="50">
        <f t="shared" si="30"/>
        <v>0</v>
      </c>
      <c r="AG179" s="50">
        <f t="shared" si="31"/>
        <v>0</v>
      </c>
      <c r="AH179" s="50">
        <f t="shared" si="34"/>
        <v>0</v>
      </c>
      <c r="AI179" s="50">
        <f t="shared" si="35"/>
        <v>0</v>
      </c>
      <c r="AJ179" s="143">
        <f t="shared" si="36"/>
        <v>0</v>
      </c>
      <c r="AK179" s="50">
        <f t="shared" si="37"/>
        <v>0</v>
      </c>
      <c r="AL179" s="164"/>
      <c r="AM179" s="164"/>
      <c r="AN179" s="164"/>
      <c r="AO179" s="49">
        <f t="shared" si="38"/>
        <v>0</v>
      </c>
      <c r="AP179" s="42">
        <f t="shared" si="39"/>
        <v>0</v>
      </c>
      <c r="AQ179" s="42">
        <f t="shared" si="40"/>
        <v>0</v>
      </c>
      <c r="AR179" s="42">
        <f t="shared" si="41"/>
        <v>0</v>
      </c>
      <c r="AS179" s="42">
        <f t="shared" si="42"/>
        <v>0</v>
      </c>
      <c r="AT179" s="42">
        <f t="shared" si="43"/>
        <v>0</v>
      </c>
    </row>
    <row r="180" spans="1:46" ht="15" customHeight="1" x14ac:dyDescent="0.35">
      <c r="A180" s="37">
        <v>148</v>
      </c>
      <c r="B180" s="38"/>
      <c r="C180" s="163"/>
      <c r="D180" s="212"/>
      <c r="E180" s="38"/>
      <c r="F180" s="39"/>
      <c r="G180" s="38"/>
      <c r="H180" s="38"/>
      <c r="I180" s="39"/>
      <c r="J180" s="38"/>
      <c r="K180" s="38"/>
      <c r="L180" s="38"/>
      <c r="M180" s="213"/>
      <c r="N180" s="47" t="str">
        <f t="shared" si="32"/>
        <v>VIDE</v>
      </c>
      <c r="O180" s="38"/>
      <c r="P180" s="38"/>
      <c r="Q180" s="38"/>
      <c r="R180" s="38"/>
      <c r="S180" s="38"/>
      <c r="T180" s="38"/>
      <c r="U180" s="38"/>
      <c r="V180" s="38"/>
      <c r="W180" s="38"/>
      <c r="X180" s="38"/>
      <c r="Y180" s="38"/>
      <c r="Z180" s="40"/>
      <c r="AA180" s="39"/>
      <c r="AB180" s="38"/>
      <c r="AC180" s="38"/>
      <c r="AE180" s="50">
        <f t="shared" si="33"/>
        <v>0</v>
      </c>
      <c r="AF180" s="50">
        <f t="shared" si="30"/>
        <v>0</v>
      </c>
      <c r="AG180" s="50">
        <f t="shared" si="31"/>
        <v>0</v>
      </c>
      <c r="AH180" s="50">
        <f t="shared" si="34"/>
        <v>0</v>
      </c>
      <c r="AI180" s="50">
        <f t="shared" si="35"/>
        <v>0</v>
      </c>
      <c r="AJ180" s="143">
        <f t="shared" si="36"/>
        <v>0</v>
      </c>
      <c r="AK180" s="50">
        <f t="shared" si="37"/>
        <v>0</v>
      </c>
      <c r="AL180" s="164"/>
      <c r="AM180" s="164"/>
      <c r="AN180" s="164"/>
      <c r="AO180" s="49">
        <f t="shared" si="38"/>
        <v>0</v>
      </c>
      <c r="AP180" s="42">
        <f t="shared" si="39"/>
        <v>0</v>
      </c>
      <c r="AQ180" s="42">
        <f t="shared" si="40"/>
        <v>0</v>
      </c>
      <c r="AR180" s="42">
        <f t="shared" si="41"/>
        <v>0</v>
      </c>
      <c r="AS180" s="42">
        <f t="shared" si="42"/>
        <v>0</v>
      </c>
      <c r="AT180" s="42">
        <f t="shared" si="43"/>
        <v>0</v>
      </c>
    </row>
    <row r="181" spans="1:46" ht="15" customHeight="1" x14ac:dyDescent="0.35">
      <c r="A181" s="37">
        <v>149</v>
      </c>
      <c r="B181" s="38"/>
      <c r="C181" s="163"/>
      <c r="D181" s="212"/>
      <c r="E181" s="38"/>
      <c r="F181" s="39"/>
      <c r="G181" s="38"/>
      <c r="H181" s="38"/>
      <c r="I181" s="39"/>
      <c r="J181" s="38"/>
      <c r="K181" s="38"/>
      <c r="L181" s="38"/>
      <c r="M181" s="213"/>
      <c r="N181" s="47" t="str">
        <f t="shared" si="32"/>
        <v>VIDE</v>
      </c>
      <c r="O181" s="38"/>
      <c r="P181" s="38"/>
      <c r="Q181" s="38"/>
      <c r="R181" s="38"/>
      <c r="S181" s="38"/>
      <c r="T181" s="38"/>
      <c r="U181" s="38"/>
      <c r="V181" s="38"/>
      <c r="W181" s="38"/>
      <c r="X181" s="38"/>
      <c r="Y181" s="38"/>
      <c r="Z181" s="40"/>
      <c r="AA181" s="39"/>
      <c r="AB181" s="38"/>
      <c r="AC181" s="38"/>
      <c r="AE181" s="50">
        <f t="shared" si="33"/>
        <v>0</v>
      </c>
      <c r="AF181" s="50">
        <f t="shared" si="30"/>
        <v>0</v>
      </c>
      <c r="AG181" s="50">
        <f t="shared" si="31"/>
        <v>0</v>
      </c>
      <c r="AH181" s="50">
        <f t="shared" si="34"/>
        <v>0</v>
      </c>
      <c r="AI181" s="50">
        <f t="shared" si="35"/>
        <v>0</v>
      </c>
      <c r="AJ181" s="143">
        <f t="shared" si="36"/>
        <v>0</v>
      </c>
      <c r="AK181" s="50">
        <f t="shared" si="37"/>
        <v>0</v>
      </c>
      <c r="AL181" s="164"/>
      <c r="AM181" s="164"/>
      <c r="AN181" s="164"/>
      <c r="AO181" s="49">
        <f t="shared" si="38"/>
        <v>0</v>
      </c>
      <c r="AP181" s="42">
        <f t="shared" si="39"/>
        <v>0</v>
      </c>
      <c r="AQ181" s="42">
        <f t="shared" si="40"/>
        <v>0</v>
      </c>
      <c r="AR181" s="42">
        <f t="shared" si="41"/>
        <v>0</v>
      </c>
      <c r="AS181" s="42">
        <f t="shared" si="42"/>
        <v>0</v>
      </c>
      <c r="AT181" s="42">
        <f t="shared" si="43"/>
        <v>0</v>
      </c>
    </row>
    <row r="182" spans="1:46" ht="15" customHeight="1" x14ac:dyDescent="0.35">
      <c r="A182" s="37">
        <v>150</v>
      </c>
      <c r="B182" s="38"/>
      <c r="C182" s="163"/>
      <c r="D182" s="212"/>
      <c r="E182" s="38"/>
      <c r="F182" s="39"/>
      <c r="G182" s="38"/>
      <c r="H182" s="38"/>
      <c r="I182" s="39"/>
      <c r="J182" s="38"/>
      <c r="K182" s="38"/>
      <c r="L182" s="38"/>
      <c r="M182" s="213"/>
      <c r="N182" s="47" t="str">
        <f t="shared" si="32"/>
        <v>VIDE</v>
      </c>
      <c r="O182" s="38"/>
      <c r="P182" s="38"/>
      <c r="Q182" s="38"/>
      <c r="R182" s="38"/>
      <c r="S182" s="38"/>
      <c r="T182" s="38"/>
      <c r="U182" s="38"/>
      <c r="V182" s="38"/>
      <c r="W182" s="38"/>
      <c r="X182" s="38"/>
      <c r="Y182" s="38"/>
      <c r="Z182" s="40"/>
      <c r="AA182" s="39"/>
      <c r="AB182" s="38"/>
      <c r="AC182" s="38"/>
      <c r="AE182" s="50">
        <f t="shared" si="33"/>
        <v>0</v>
      </c>
      <c r="AF182" s="50">
        <f t="shared" si="30"/>
        <v>0</v>
      </c>
      <c r="AG182" s="50">
        <f t="shared" si="31"/>
        <v>0</v>
      </c>
      <c r="AH182" s="50">
        <f t="shared" si="34"/>
        <v>0</v>
      </c>
      <c r="AI182" s="50">
        <f t="shared" si="35"/>
        <v>0</v>
      </c>
      <c r="AJ182" s="143">
        <f t="shared" si="36"/>
        <v>0</v>
      </c>
      <c r="AK182" s="50">
        <f t="shared" si="37"/>
        <v>0</v>
      </c>
      <c r="AL182" s="164"/>
      <c r="AM182" s="164"/>
      <c r="AN182" s="164"/>
      <c r="AO182" s="49">
        <f t="shared" si="38"/>
        <v>0</v>
      </c>
      <c r="AP182" s="42">
        <f t="shared" si="39"/>
        <v>0</v>
      </c>
      <c r="AQ182" s="42">
        <f t="shared" si="40"/>
        <v>0</v>
      </c>
      <c r="AR182" s="42">
        <f t="shared" si="41"/>
        <v>0</v>
      </c>
      <c r="AS182" s="42">
        <f t="shared" si="42"/>
        <v>0</v>
      </c>
      <c r="AT182" s="42">
        <f t="shared" si="43"/>
        <v>0</v>
      </c>
    </row>
    <row r="183" spans="1:46" ht="15" customHeight="1" x14ac:dyDescent="0.35">
      <c r="A183" s="37">
        <v>151</v>
      </c>
      <c r="B183" s="38"/>
      <c r="C183" s="163"/>
      <c r="D183" s="212"/>
      <c r="E183" s="38"/>
      <c r="F183" s="39"/>
      <c r="G183" s="38"/>
      <c r="H183" s="38"/>
      <c r="I183" s="39"/>
      <c r="J183" s="38"/>
      <c r="K183" s="38"/>
      <c r="L183" s="38"/>
      <c r="M183" s="213"/>
      <c r="N183" s="47" t="str">
        <f t="shared" si="32"/>
        <v>VIDE</v>
      </c>
      <c r="O183" s="38"/>
      <c r="P183" s="38"/>
      <c r="Q183" s="38"/>
      <c r="R183" s="38"/>
      <c r="S183" s="38"/>
      <c r="T183" s="38"/>
      <c r="U183" s="38"/>
      <c r="V183" s="38"/>
      <c r="W183" s="38"/>
      <c r="X183" s="38"/>
      <c r="Y183" s="38"/>
      <c r="Z183" s="40"/>
      <c r="AA183" s="39"/>
      <c r="AB183" s="38"/>
      <c r="AC183" s="38"/>
      <c r="AE183" s="50">
        <f t="shared" si="33"/>
        <v>0</v>
      </c>
      <c r="AF183" s="50">
        <f t="shared" si="30"/>
        <v>0</v>
      </c>
      <c r="AG183" s="50">
        <f t="shared" si="31"/>
        <v>0</v>
      </c>
      <c r="AH183" s="50">
        <f t="shared" si="34"/>
        <v>0</v>
      </c>
      <c r="AI183" s="50">
        <f t="shared" si="35"/>
        <v>0</v>
      </c>
      <c r="AJ183" s="143">
        <f t="shared" si="36"/>
        <v>0</v>
      </c>
      <c r="AK183" s="50">
        <f t="shared" si="37"/>
        <v>0</v>
      </c>
      <c r="AL183" s="164"/>
      <c r="AM183" s="164"/>
      <c r="AN183" s="164"/>
      <c r="AO183" s="49">
        <f t="shared" si="38"/>
        <v>0</v>
      </c>
      <c r="AP183" s="42">
        <f t="shared" si="39"/>
        <v>0</v>
      </c>
      <c r="AQ183" s="42">
        <f t="shared" si="40"/>
        <v>0</v>
      </c>
      <c r="AR183" s="42">
        <f t="shared" si="41"/>
        <v>0</v>
      </c>
      <c r="AS183" s="42">
        <f t="shared" si="42"/>
        <v>0</v>
      </c>
      <c r="AT183" s="42">
        <f t="shared" si="43"/>
        <v>0</v>
      </c>
    </row>
    <row r="184" spans="1:46" ht="15" customHeight="1" x14ac:dyDescent="0.35">
      <c r="A184" s="37">
        <v>152</v>
      </c>
      <c r="B184" s="38"/>
      <c r="C184" s="163"/>
      <c r="D184" s="212"/>
      <c r="E184" s="38"/>
      <c r="F184" s="39"/>
      <c r="G184" s="38"/>
      <c r="H184" s="38"/>
      <c r="I184" s="39"/>
      <c r="J184" s="38"/>
      <c r="K184" s="38"/>
      <c r="L184" s="38"/>
      <c r="M184" s="213"/>
      <c r="N184" s="47" t="str">
        <f t="shared" si="32"/>
        <v>VIDE</v>
      </c>
      <c r="O184" s="38"/>
      <c r="P184" s="38"/>
      <c r="Q184" s="38"/>
      <c r="R184" s="38"/>
      <c r="S184" s="38"/>
      <c r="T184" s="38"/>
      <c r="U184" s="38"/>
      <c r="V184" s="38"/>
      <c r="W184" s="38"/>
      <c r="X184" s="38"/>
      <c r="Y184" s="38"/>
      <c r="Z184" s="40"/>
      <c r="AA184" s="39"/>
      <c r="AB184" s="38"/>
      <c r="AC184" s="38"/>
      <c r="AE184" s="50">
        <f t="shared" si="33"/>
        <v>0</v>
      </c>
      <c r="AF184" s="50">
        <f t="shared" si="30"/>
        <v>0</v>
      </c>
      <c r="AG184" s="50">
        <f t="shared" si="31"/>
        <v>0</v>
      </c>
      <c r="AH184" s="50">
        <f t="shared" si="34"/>
        <v>0</v>
      </c>
      <c r="AI184" s="50">
        <f t="shared" si="35"/>
        <v>0</v>
      </c>
      <c r="AJ184" s="143">
        <f t="shared" si="36"/>
        <v>0</v>
      </c>
      <c r="AK184" s="50">
        <f t="shared" si="37"/>
        <v>0</v>
      </c>
      <c r="AL184" s="164"/>
      <c r="AM184" s="164"/>
      <c r="AN184" s="164"/>
      <c r="AO184" s="49">
        <f t="shared" si="38"/>
        <v>0</v>
      </c>
      <c r="AP184" s="42">
        <f t="shared" si="39"/>
        <v>0</v>
      </c>
      <c r="AQ184" s="42">
        <f t="shared" si="40"/>
        <v>0</v>
      </c>
      <c r="AR184" s="42">
        <f t="shared" si="41"/>
        <v>0</v>
      </c>
      <c r="AS184" s="42">
        <f t="shared" si="42"/>
        <v>0</v>
      </c>
      <c r="AT184" s="42">
        <f t="shared" si="43"/>
        <v>0</v>
      </c>
    </row>
    <row r="185" spans="1:46" ht="15" customHeight="1" x14ac:dyDescent="0.35">
      <c r="A185" s="37">
        <v>153</v>
      </c>
      <c r="B185" s="38"/>
      <c r="C185" s="163"/>
      <c r="D185" s="212"/>
      <c r="E185" s="38"/>
      <c r="F185" s="39"/>
      <c r="G185" s="38"/>
      <c r="H185" s="38"/>
      <c r="I185" s="39"/>
      <c r="J185" s="38"/>
      <c r="K185" s="38"/>
      <c r="L185" s="38"/>
      <c r="M185" s="213"/>
      <c r="N185" s="47" t="str">
        <f t="shared" si="32"/>
        <v>VIDE</v>
      </c>
      <c r="O185" s="38"/>
      <c r="P185" s="38"/>
      <c r="Q185" s="38"/>
      <c r="R185" s="38"/>
      <c r="S185" s="38"/>
      <c r="T185" s="38"/>
      <c r="U185" s="38"/>
      <c r="V185" s="38"/>
      <c r="W185" s="38"/>
      <c r="X185" s="38"/>
      <c r="Y185" s="38"/>
      <c r="Z185" s="40"/>
      <c r="AA185" s="39"/>
      <c r="AB185" s="38"/>
      <c r="AC185" s="38"/>
      <c r="AE185" s="50">
        <f t="shared" si="33"/>
        <v>0</v>
      </c>
      <c r="AF185" s="50">
        <f t="shared" si="30"/>
        <v>0</v>
      </c>
      <c r="AG185" s="50">
        <f t="shared" si="31"/>
        <v>0</v>
      </c>
      <c r="AH185" s="50">
        <f t="shared" si="34"/>
        <v>0</v>
      </c>
      <c r="AI185" s="50">
        <f t="shared" si="35"/>
        <v>0</v>
      </c>
      <c r="AJ185" s="143">
        <f t="shared" si="36"/>
        <v>0</v>
      </c>
      <c r="AK185" s="50">
        <f t="shared" si="37"/>
        <v>0</v>
      </c>
      <c r="AL185" s="164"/>
      <c r="AM185" s="164"/>
      <c r="AN185" s="164"/>
      <c r="AO185" s="49">
        <f t="shared" si="38"/>
        <v>0</v>
      </c>
      <c r="AP185" s="42">
        <f t="shared" si="39"/>
        <v>0</v>
      </c>
      <c r="AQ185" s="42">
        <f t="shared" si="40"/>
        <v>0</v>
      </c>
      <c r="AR185" s="42">
        <f t="shared" si="41"/>
        <v>0</v>
      </c>
      <c r="AS185" s="42">
        <f t="shared" si="42"/>
        <v>0</v>
      </c>
      <c r="AT185" s="42">
        <f t="shared" si="43"/>
        <v>0</v>
      </c>
    </row>
    <row r="186" spans="1:46" ht="15" customHeight="1" x14ac:dyDescent="0.35">
      <c r="A186" s="37">
        <v>154</v>
      </c>
      <c r="B186" s="38"/>
      <c r="C186" s="163"/>
      <c r="D186" s="212"/>
      <c r="E186" s="38"/>
      <c r="F186" s="39"/>
      <c r="G186" s="38"/>
      <c r="H186" s="38"/>
      <c r="I186" s="39"/>
      <c r="J186" s="38"/>
      <c r="K186" s="38"/>
      <c r="L186" s="38"/>
      <c r="M186" s="213"/>
      <c r="N186" s="47" t="str">
        <f t="shared" si="32"/>
        <v>VIDE</v>
      </c>
      <c r="O186" s="38"/>
      <c r="P186" s="38"/>
      <c r="Q186" s="38"/>
      <c r="R186" s="38"/>
      <c r="S186" s="38"/>
      <c r="T186" s="38"/>
      <c r="U186" s="38"/>
      <c r="V186" s="38"/>
      <c r="W186" s="38"/>
      <c r="X186" s="38"/>
      <c r="Y186" s="38"/>
      <c r="Z186" s="40"/>
      <c r="AA186" s="39"/>
      <c r="AB186" s="38"/>
      <c r="AC186" s="38"/>
      <c r="AE186" s="50">
        <f t="shared" si="33"/>
        <v>0</v>
      </c>
      <c r="AF186" s="50">
        <f t="shared" si="30"/>
        <v>0</v>
      </c>
      <c r="AG186" s="50">
        <f t="shared" si="31"/>
        <v>0</v>
      </c>
      <c r="AH186" s="50">
        <f t="shared" si="34"/>
        <v>0</v>
      </c>
      <c r="AI186" s="50">
        <f t="shared" si="35"/>
        <v>0</v>
      </c>
      <c r="AJ186" s="143">
        <f t="shared" si="36"/>
        <v>0</v>
      </c>
      <c r="AK186" s="50">
        <f t="shared" si="37"/>
        <v>0</v>
      </c>
      <c r="AL186" s="164"/>
      <c r="AM186" s="164"/>
      <c r="AN186" s="164"/>
      <c r="AO186" s="49">
        <f t="shared" si="38"/>
        <v>0</v>
      </c>
      <c r="AP186" s="42">
        <f t="shared" si="39"/>
        <v>0</v>
      </c>
      <c r="AQ186" s="42">
        <f t="shared" si="40"/>
        <v>0</v>
      </c>
      <c r="AR186" s="42">
        <f t="shared" si="41"/>
        <v>0</v>
      </c>
      <c r="AS186" s="42">
        <f t="shared" si="42"/>
        <v>0</v>
      </c>
      <c r="AT186" s="42">
        <f t="shared" si="43"/>
        <v>0</v>
      </c>
    </row>
    <row r="187" spans="1:46" ht="15" customHeight="1" x14ac:dyDescent="0.35">
      <c r="A187" s="37">
        <v>155</v>
      </c>
      <c r="B187" s="38"/>
      <c r="C187" s="163"/>
      <c r="D187" s="212"/>
      <c r="E187" s="38"/>
      <c r="F187" s="39"/>
      <c r="G187" s="38"/>
      <c r="H187" s="38"/>
      <c r="I187" s="39"/>
      <c r="J187" s="38"/>
      <c r="K187" s="38"/>
      <c r="L187" s="38"/>
      <c r="M187" s="213"/>
      <c r="N187" s="47" t="str">
        <f t="shared" si="32"/>
        <v>VIDE</v>
      </c>
      <c r="O187" s="38"/>
      <c r="P187" s="38"/>
      <c r="Q187" s="38"/>
      <c r="R187" s="38"/>
      <c r="S187" s="38"/>
      <c r="T187" s="38"/>
      <c r="U187" s="38"/>
      <c r="V187" s="38"/>
      <c r="W187" s="38"/>
      <c r="X187" s="38"/>
      <c r="Y187" s="38"/>
      <c r="Z187" s="40"/>
      <c r="AA187" s="39"/>
      <c r="AB187" s="38"/>
      <c r="AC187" s="38"/>
      <c r="AE187" s="50">
        <f t="shared" si="33"/>
        <v>0</v>
      </c>
      <c r="AF187" s="50">
        <f t="shared" si="30"/>
        <v>0</v>
      </c>
      <c r="AG187" s="50">
        <f t="shared" si="31"/>
        <v>0</v>
      </c>
      <c r="AH187" s="50">
        <f t="shared" si="34"/>
        <v>0</v>
      </c>
      <c r="AI187" s="50">
        <f t="shared" si="35"/>
        <v>0</v>
      </c>
      <c r="AJ187" s="143">
        <f t="shared" si="36"/>
        <v>0</v>
      </c>
      <c r="AK187" s="50">
        <f t="shared" si="37"/>
        <v>0</v>
      </c>
      <c r="AL187" s="164"/>
      <c r="AM187" s="164"/>
      <c r="AN187" s="164"/>
      <c r="AO187" s="49">
        <f t="shared" si="38"/>
        <v>0</v>
      </c>
      <c r="AP187" s="42">
        <f t="shared" si="39"/>
        <v>0</v>
      </c>
      <c r="AQ187" s="42">
        <f t="shared" si="40"/>
        <v>0</v>
      </c>
      <c r="AR187" s="42">
        <f t="shared" si="41"/>
        <v>0</v>
      </c>
      <c r="AS187" s="42">
        <f t="shared" si="42"/>
        <v>0</v>
      </c>
      <c r="AT187" s="42">
        <f t="shared" si="43"/>
        <v>0</v>
      </c>
    </row>
    <row r="188" spans="1:46" ht="15" customHeight="1" x14ac:dyDescent="0.35">
      <c r="A188" s="37">
        <v>156</v>
      </c>
      <c r="B188" s="38"/>
      <c r="C188" s="163"/>
      <c r="D188" s="212"/>
      <c r="E188" s="38"/>
      <c r="F188" s="39"/>
      <c r="G188" s="38"/>
      <c r="H188" s="38"/>
      <c r="I188" s="39"/>
      <c r="J188" s="38"/>
      <c r="K188" s="38"/>
      <c r="L188" s="38"/>
      <c r="M188" s="213"/>
      <c r="N188" s="47" t="str">
        <f t="shared" si="32"/>
        <v>VIDE</v>
      </c>
      <c r="O188" s="38"/>
      <c r="P188" s="38"/>
      <c r="Q188" s="38"/>
      <c r="R188" s="38"/>
      <c r="S188" s="38"/>
      <c r="T188" s="38"/>
      <c r="U188" s="38"/>
      <c r="V188" s="38"/>
      <c r="W188" s="38"/>
      <c r="X188" s="38"/>
      <c r="Y188" s="38"/>
      <c r="Z188" s="40"/>
      <c r="AA188" s="39"/>
      <c r="AB188" s="38"/>
      <c r="AC188" s="38"/>
      <c r="AE188" s="50">
        <f t="shared" si="33"/>
        <v>0</v>
      </c>
      <c r="AF188" s="50">
        <f t="shared" si="30"/>
        <v>0</v>
      </c>
      <c r="AG188" s="50">
        <f t="shared" si="31"/>
        <v>0</v>
      </c>
      <c r="AH188" s="50">
        <f t="shared" si="34"/>
        <v>0</v>
      </c>
      <c r="AI188" s="50">
        <f t="shared" si="35"/>
        <v>0</v>
      </c>
      <c r="AJ188" s="143">
        <f t="shared" si="36"/>
        <v>0</v>
      </c>
      <c r="AK188" s="50">
        <f t="shared" si="37"/>
        <v>0</v>
      </c>
      <c r="AL188" s="164"/>
      <c r="AM188" s="164"/>
      <c r="AN188" s="164"/>
      <c r="AO188" s="49">
        <f t="shared" si="38"/>
        <v>0</v>
      </c>
      <c r="AP188" s="42">
        <f t="shared" si="39"/>
        <v>0</v>
      </c>
      <c r="AQ188" s="42">
        <f t="shared" si="40"/>
        <v>0</v>
      </c>
      <c r="AR188" s="42">
        <f t="shared" si="41"/>
        <v>0</v>
      </c>
      <c r="AS188" s="42">
        <f t="shared" si="42"/>
        <v>0</v>
      </c>
      <c r="AT188" s="42">
        <f t="shared" si="43"/>
        <v>0</v>
      </c>
    </row>
    <row r="189" spans="1:46" ht="15" customHeight="1" x14ac:dyDescent="0.35">
      <c r="A189" s="37">
        <v>157</v>
      </c>
      <c r="B189" s="38"/>
      <c r="C189" s="163"/>
      <c r="D189" s="212"/>
      <c r="E189" s="38"/>
      <c r="F189" s="39"/>
      <c r="G189" s="38"/>
      <c r="H189" s="38"/>
      <c r="I189" s="39"/>
      <c r="J189" s="38"/>
      <c r="K189" s="38"/>
      <c r="L189" s="38"/>
      <c r="M189" s="213"/>
      <c r="N189" s="47" t="str">
        <f t="shared" si="32"/>
        <v>VIDE</v>
      </c>
      <c r="O189" s="38"/>
      <c r="P189" s="38"/>
      <c r="Q189" s="38"/>
      <c r="R189" s="38"/>
      <c r="S189" s="38"/>
      <c r="T189" s="38"/>
      <c r="U189" s="38"/>
      <c r="V189" s="38"/>
      <c r="W189" s="38"/>
      <c r="X189" s="38"/>
      <c r="Y189" s="38"/>
      <c r="Z189" s="40"/>
      <c r="AA189" s="39"/>
      <c r="AB189" s="38"/>
      <c r="AC189" s="38"/>
      <c r="AE189" s="50">
        <f t="shared" si="33"/>
        <v>0</v>
      </c>
      <c r="AF189" s="50">
        <f t="shared" si="30"/>
        <v>0</v>
      </c>
      <c r="AG189" s="50">
        <f t="shared" si="31"/>
        <v>0</v>
      </c>
      <c r="AH189" s="50">
        <f t="shared" si="34"/>
        <v>0</v>
      </c>
      <c r="AI189" s="50">
        <f t="shared" si="35"/>
        <v>0</v>
      </c>
      <c r="AJ189" s="143">
        <f t="shared" si="36"/>
        <v>0</v>
      </c>
      <c r="AK189" s="50">
        <f t="shared" si="37"/>
        <v>0</v>
      </c>
      <c r="AL189" s="164"/>
      <c r="AM189" s="164"/>
      <c r="AN189" s="164"/>
      <c r="AO189" s="49">
        <f t="shared" si="38"/>
        <v>0</v>
      </c>
      <c r="AP189" s="42">
        <f t="shared" si="39"/>
        <v>0</v>
      </c>
      <c r="AQ189" s="42">
        <f t="shared" si="40"/>
        <v>0</v>
      </c>
      <c r="AR189" s="42">
        <f t="shared" si="41"/>
        <v>0</v>
      </c>
      <c r="AS189" s="42">
        <f t="shared" si="42"/>
        <v>0</v>
      </c>
      <c r="AT189" s="42">
        <f t="shared" si="43"/>
        <v>0</v>
      </c>
    </row>
    <row r="190" spans="1:46" ht="15" customHeight="1" x14ac:dyDescent="0.35">
      <c r="A190" s="37">
        <v>158</v>
      </c>
      <c r="B190" s="38"/>
      <c r="C190" s="163"/>
      <c r="D190" s="212"/>
      <c r="E190" s="38"/>
      <c r="F190" s="39"/>
      <c r="G190" s="38"/>
      <c r="H190" s="38"/>
      <c r="I190" s="39"/>
      <c r="J190" s="38"/>
      <c r="K190" s="38"/>
      <c r="L190" s="38"/>
      <c r="M190" s="213"/>
      <c r="N190" s="47" t="str">
        <f t="shared" si="32"/>
        <v>VIDE</v>
      </c>
      <c r="O190" s="38"/>
      <c r="P190" s="38"/>
      <c r="Q190" s="38"/>
      <c r="R190" s="38"/>
      <c r="S190" s="38"/>
      <c r="T190" s="38"/>
      <c r="U190" s="38"/>
      <c r="V190" s="38"/>
      <c r="W190" s="38"/>
      <c r="X190" s="38"/>
      <c r="Y190" s="38"/>
      <c r="Z190" s="40"/>
      <c r="AA190" s="39"/>
      <c r="AB190" s="38"/>
      <c r="AC190" s="38"/>
      <c r="AE190" s="50">
        <f t="shared" si="33"/>
        <v>0</v>
      </c>
      <c r="AF190" s="50">
        <f t="shared" si="30"/>
        <v>0</v>
      </c>
      <c r="AG190" s="50">
        <f t="shared" si="31"/>
        <v>0</v>
      </c>
      <c r="AH190" s="50">
        <f t="shared" si="34"/>
        <v>0</v>
      </c>
      <c r="AI190" s="50">
        <f t="shared" si="35"/>
        <v>0</v>
      </c>
      <c r="AJ190" s="143">
        <f t="shared" si="36"/>
        <v>0</v>
      </c>
      <c r="AK190" s="50">
        <f t="shared" si="37"/>
        <v>0</v>
      </c>
      <c r="AL190" s="164"/>
      <c r="AM190" s="164"/>
      <c r="AN190" s="164"/>
      <c r="AO190" s="49">
        <f t="shared" si="38"/>
        <v>0</v>
      </c>
      <c r="AP190" s="42">
        <f t="shared" si="39"/>
        <v>0</v>
      </c>
      <c r="AQ190" s="42">
        <f t="shared" si="40"/>
        <v>0</v>
      </c>
      <c r="AR190" s="42">
        <f t="shared" si="41"/>
        <v>0</v>
      </c>
      <c r="AS190" s="42">
        <f t="shared" si="42"/>
        <v>0</v>
      </c>
      <c r="AT190" s="42">
        <f t="shared" si="43"/>
        <v>0</v>
      </c>
    </row>
    <row r="191" spans="1:46" ht="15" customHeight="1" x14ac:dyDescent="0.35">
      <c r="A191" s="37">
        <v>159</v>
      </c>
      <c r="B191" s="38"/>
      <c r="C191" s="163"/>
      <c r="D191" s="212"/>
      <c r="E191" s="38"/>
      <c r="F191" s="39"/>
      <c r="G191" s="38"/>
      <c r="H191" s="38"/>
      <c r="I191" s="39"/>
      <c r="J191" s="38"/>
      <c r="K191" s="38"/>
      <c r="L191" s="38"/>
      <c r="M191" s="213"/>
      <c r="N191" s="47" t="str">
        <f t="shared" si="32"/>
        <v>VIDE</v>
      </c>
      <c r="O191" s="38"/>
      <c r="P191" s="38"/>
      <c r="Q191" s="38"/>
      <c r="R191" s="38"/>
      <c r="S191" s="38"/>
      <c r="T191" s="38"/>
      <c r="U191" s="38"/>
      <c r="V191" s="38"/>
      <c r="W191" s="38"/>
      <c r="X191" s="38"/>
      <c r="Y191" s="38"/>
      <c r="Z191" s="40"/>
      <c r="AA191" s="39"/>
      <c r="AB191" s="38"/>
      <c r="AC191" s="38"/>
      <c r="AE191" s="50">
        <f t="shared" si="33"/>
        <v>0</v>
      </c>
      <c r="AF191" s="50">
        <f t="shared" si="30"/>
        <v>0</v>
      </c>
      <c r="AG191" s="50">
        <f t="shared" si="31"/>
        <v>0</v>
      </c>
      <c r="AH191" s="50">
        <f t="shared" si="34"/>
        <v>0</v>
      </c>
      <c r="AI191" s="50">
        <f t="shared" si="35"/>
        <v>0</v>
      </c>
      <c r="AJ191" s="143">
        <f t="shared" si="36"/>
        <v>0</v>
      </c>
      <c r="AK191" s="50">
        <f t="shared" si="37"/>
        <v>0</v>
      </c>
      <c r="AL191" s="164"/>
      <c r="AM191" s="164"/>
      <c r="AN191" s="164"/>
      <c r="AO191" s="49">
        <f t="shared" si="38"/>
        <v>0</v>
      </c>
      <c r="AP191" s="42">
        <f t="shared" si="39"/>
        <v>0</v>
      </c>
      <c r="AQ191" s="42">
        <f t="shared" si="40"/>
        <v>0</v>
      </c>
      <c r="AR191" s="42">
        <f t="shared" si="41"/>
        <v>0</v>
      </c>
      <c r="AS191" s="42">
        <f t="shared" si="42"/>
        <v>0</v>
      </c>
      <c r="AT191" s="42">
        <f t="shared" si="43"/>
        <v>0</v>
      </c>
    </row>
    <row r="192" spans="1:46" ht="15" customHeight="1" x14ac:dyDescent="0.35">
      <c r="A192" s="37">
        <v>160</v>
      </c>
      <c r="B192" s="38"/>
      <c r="C192" s="163"/>
      <c r="D192" s="212"/>
      <c r="E192" s="38"/>
      <c r="F192" s="39"/>
      <c r="G192" s="38"/>
      <c r="H192" s="38"/>
      <c r="I192" s="39"/>
      <c r="J192" s="38"/>
      <c r="K192" s="38"/>
      <c r="L192" s="38"/>
      <c r="M192" s="213"/>
      <c r="N192" s="47" t="str">
        <f t="shared" si="32"/>
        <v>VIDE</v>
      </c>
      <c r="O192" s="38"/>
      <c r="P192" s="38"/>
      <c r="Q192" s="38"/>
      <c r="R192" s="38"/>
      <c r="S192" s="38"/>
      <c r="T192" s="38"/>
      <c r="U192" s="38"/>
      <c r="V192" s="38"/>
      <c r="W192" s="38"/>
      <c r="X192" s="38"/>
      <c r="Y192" s="38"/>
      <c r="Z192" s="40"/>
      <c r="AA192" s="39"/>
      <c r="AB192" s="38"/>
      <c r="AC192" s="38"/>
      <c r="AE192" s="50">
        <f t="shared" si="33"/>
        <v>0</v>
      </c>
      <c r="AF192" s="50">
        <f t="shared" si="30"/>
        <v>0</v>
      </c>
      <c r="AG192" s="50">
        <f t="shared" si="31"/>
        <v>0</v>
      </c>
      <c r="AH192" s="50">
        <f t="shared" si="34"/>
        <v>0</v>
      </c>
      <c r="AI192" s="50">
        <f t="shared" si="35"/>
        <v>0</v>
      </c>
      <c r="AJ192" s="143">
        <f t="shared" si="36"/>
        <v>0</v>
      </c>
      <c r="AK192" s="50">
        <f t="shared" si="37"/>
        <v>0</v>
      </c>
      <c r="AL192" s="164"/>
      <c r="AM192" s="164"/>
      <c r="AN192" s="164"/>
      <c r="AO192" s="49">
        <f t="shared" si="38"/>
        <v>0</v>
      </c>
      <c r="AP192" s="42">
        <f t="shared" si="39"/>
        <v>0</v>
      </c>
      <c r="AQ192" s="42">
        <f t="shared" si="40"/>
        <v>0</v>
      </c>
      <c r="AR192" s="42">
        <f t="shared" si="41"/>
        <v>0</v>
      </c>
      <c r="AS192" s="42">
        <f t="shared" si="42"/>
        <v>0</v>
      </c>
      <c r="AT192" s="42">
        <f t="shared" si="43"/>
        <v>0</v>
      </c>
    </row>
    <row r="193" spans="1:46" ht="15" customHeight="1" x14ac:dyDescent="0.35">
      <c r="A193" s="37">
        <v>161</v>
      </c>
      <c r="B193" s="38"/>
      <c r="C193" s="163"/>
      <c r="D193" s="212"/>
      <c r="E193" s="38"/>
      <c r="F193" s="39"/>
      <c r="G193" s="38"/>
      <c r="H193" s="38"/>
      <c r="I193" s="39"/>
      <c r="J193" s="38"/>
      <c r="K193" s="38"/>
      <c r="L193" s="38"/>
      <c r="M193" s="213"/>
      <c r="N193" s="47" t="str">
        <f t="shared" si="32"/>
        <v>VIDE</v>
      </c>
      <c r="O193" s="38"/>
      <c r="P193" s="38"/>
      <c r="Q193" s="38"/>
      <c r="R193" s="38"/>
      <c r="S193" s="38"/>
      <c r="T193" s="38"/>
      <c r="U193" s="38"/>
      <c r="V193" s="38"/>
      <c r="W193" s="38"/>
      <c r="X193" s="38"/>
      <c r="Y193" s="38"/>
      <c r="Z193" s="40"/>
      <c r="AA193" s="39"/>
      <c r="AB193" s="38"/>
      <c r="AC193" s="38"/>
      <c r="AE193" s="50">
        <f t="shared" si="33"/>
        <v>0</v>
      </c>
      <c r="AF193" s="50">
        <f t="shared" si="30"/>
        <v>0</v>
      </c>
      <c r="AG193" s="50">
        <f t="shared" ref="AG193:AG224" si="44">IF(AND(N193=1,AF193=1),1,0)</f>
        <v>0</v>
      </c>
      <c r="AH193" s="50">
        <f t="shared" si="34"/>
        <v>0</v>
      </c>
      <c r="AI193" s="50">
        <f t="shared" si="35"/>
        <v>0</v>
      </c>
      <c r="AJ193" s="143">
        <f t="shared" si="36"/>
        <v>0</v>
      </c>
      <c r="AK193" s="50">
        <f t="shared" si="37"/>
        <v>0</v>
      </c>
      <c r="AL193" s="164"/>
      <c r="AM193" s="164"/>
      <c r="AN193" s="164"/>
      <c r="AO193" s="49">
        <f t="shared" si="38"/>
        <v>0</v>
      </c>
      <c r="AP193" s="42">
        <f t="shared" si="39"/>
        <v>0</v>
      </c>
      <c r="AQ193" s="42">
        <f t="shared" si="40"/>
        <v>0</v>
      </c>
      <c r="AR193" s="42">
        <f t="shared" si="41"/>
        <v>0</v>
      </c>
      <c r="AS193" s="42">
        <f t="shared" si="42"/>
        <v>0</v>
      </c>
      <c r="AT193" s="42">
        <f t="shared" si="43"/>
        <v>0</v>
      </c>
    </row>
    <row r="194" spans="1:46" ht="15" customHeight="1" x14ac:dyDescent="0.35">
      <c r="A194" s="37">
        <v>162</v>
      </c>
      <c r="B194" s="38"/>
      <c r="C194" s="163"/>
      <c r="D194" s="212"/>
      <c r="E194" s="38"/>
      <c r="F194" s="39"/>
      <c r="G194" s="38"/>
      <c r="H194" s="38"/>
      <c r="I194" s="39"/>
      <c r="J194" s="38"/>
      <c r="K194" s="38"/>
      <c r="L194" s="38"/>
      <c r="M194" s="213"/>
      <c r="N194" s="47" t="str">
        <f t="shared" si="32"/>
        <v>VIDE</v>
      </c>
      <c r="O194" s="38"/>
      <c r="P194" s="38"/>
      <c r="Q194" s="38"/>
      <c r="R194" s="38"/>
      <c r="S194" s="38"/>
      <c r="T194" s="38"/>
      <c r="U194" s="38"/>
      <c r="V194" s="38"/>
      <c r="W194" s="38"/>
      <c r="X194" s="38"/>
      <c r="Y194" s="38"/>
      <c r="Z194" s="40"/>
      <c r="AA194" s="39"/>
      <c r="AB194" s="38"/>
      <c r="AC194" s="38"/>
      <c r="AE194" s="50">
        <f t="shared" si="33"/>
        <v>0</v>
      </c>
      <c r="AF194" s="50">
        <f t="shared" si="30"/>
        <v>0</v>
      </c>
      <c r="AG194" s="50">
        <f t="shared" si="44"/>
        <v>0</v>
      </c>
      <c r="AH194" s="50">
        <f t="shared" si="34"/>
        <v>0</v>
      </c>
      <c r="AI194" s="50">
        <f t="shared" si="35"/>
        <v>0</v>
      </c>
      <c r="AJ194" s="143">
        <f t="shared" si="36"/>
        <v>0</v>
      </c>
      <c r="AK194" s="50">
        <f t="shared" si="37"/>
        <v>0</v>
      </c>
      <c r="AL194" s="164"/>
      <c r="AM194" s="164"/>
      <c r="AN194" s="164"/>
      <c r="AO194" s="49">
        <f t="shared" si="38"/>
        <v>0</v>
      </c>
      <c r="AP194" s="42">
        <f t="shared" si="39"/>
        <v>0</v>
      </c>
      <c r="AQ194" s="42">
        <f t="shared" si="40"/>
        <v>0</v>
      </c>
      <c r="AR194" s="42">
        <f t="shared" si="41"/>
        <v>0</v>
      </c>
      <c r="AS194" s="42">
        <f t="shared" si="42"/>
        <v>0</v>
      </c>
      <c r="AT194" s="42">
        <f t="shared" si="43"/>
        <v>0</v>
      </c>
    </row>
    <row r="195" spans="1:46" ht="15" customHeight="1" x14ac:dyDescent="0.35">
      <c r="A195" s="37">
        <v>163</v>
      </c>
      <c r="B195" s="38"/>
      <c r="C195" s="163"/>
      <c r="D195" s="212"/>
      <c r="E195" s="38"/>
      <c r="F195" s="39"/>
      <c r="G195" s="38"/>
      <c r="H195" s="38"/>
      <c r="I195" s="39"/>
      <c r="J195" s="38"/>
      <c r="K195" s="38"/>
      <c r="L195" s="38"/>
      <c r="M195" s="213"/>
      <c r="N195" s="47" t="str">
        <f t="shared" si="32"/>
        <v>VIDE</v>
      </c>
      <c r="O195" s="38"/>
      <c r="P195" s="38"/>
      <c r="Q195" s="38"/>
      <c r="R195" s="38"/>
      <c r="S195" s="38"/>
      <c r="T195" s="38"/>
      <c r="U195" s="38"/>
      <c r="V195" s="38"/>
      <c r="W195" s="38"/>
      <c r="X195" s="38"/>
      <c r="Y195" s="38"/>
      <c r="Z195" s="40"/>
      <c r="AA195" s="39"/>
      <c r="AB195" s="38"/>
      <c r="AC195" s="38"/>
      <c r="AE195" s="50">
        <f t="shared" si="33"/>
        <v>0</v>
      </c>
      <c r="AF195" s="50">
        <f t="shared" si="30"/>
        <v>0</v>
      </c>
      <c r="AG195" s="50">
        <f t="shared" si="44"/>
        <v>0</v>
      </c>
      <c r="AH195" s="50">
        <f t="shared" si="34"/>
        <v>0</v>
      </c>
      <c r="AI195" s="50">
        <f t="shared" si="35"/>
        <v>0</v>
      </c>
      <c r="AJ195" s="143">
        <f t="shared" si="36"/>
        <v>0</v>
      </c>
      <c r="AK195" s="50">
        <f t="shared" si="37"/>
        <v>0</v>
      </c>
      <c r="AL195" s="164"/>
      <c r="AM195" s="164"/>
      <c r="AN195" s="164"/>
      <c r="AO195" s="49">
        <f t="shared" si="38"/>
        <v>0</v>
      </c>
      <c r="AP195" s="42">
        <f t="shared" si="39"/>
        <v>0</v>
      </c>
      <c r="AQ195" s="42">
        <f t="shared" si="40"/>
        <v>0</v>
      </c>
      <c r="AR195" s="42">
        <f t="shared" si="41"/>
        <v>0</v>
      </c>
      <c r="AS195" s="42">
        <f t="shared" si="42"/>
        <v>0</v>
      </c>
      <c r="AT195" s="42">
        <f t="shared" si="43"/>
        <v>0</v>
      </c>
    </row>
    <row r="196" spans="1:46" ht="15" customHeight="1" x14ac:dyDescent="0.35">
      <c r="A196" s="37">
        <v>164</v>
      </c>
      <c r="B196" s="38"/>
      <c r="C196" s="163"/>
      <c r="D196" s="212"/>
      <c r="E196" s="38"/>
      <c r="F196" s="39"/>
      <c r="G196" s="38"/>
      <c r="H196" s="38"/>
      <c r="I196" s="39"/>
      <c r="J196" s="38"/>
      <c r="K196" s="38"/>
      <c r="L196" s="38"/>
      <c r="M196" s="213"/>
      <c r="N196" s="47" t="str">
        <f t="shared" si="32"/>
        <v>VIDE</v>
      </c>
      <c r="O196" s="38"/>
      <c r="P196" s="38"/>
      <c r="Q196" s="38"/>
      <c r="R196" s="38"/>
      <c r="S196" s="38"/>
      <c r="T196" s="38"/>
      <c r="U196" s="38"/>
      <c r="V196" s="38"/>
      <c r="W196" s="38"/>
      <c r="X196" s="38"/>
      <c r="Y196" s="38"/>
      <c r="Z196" s="40"/>
      <c r="AA196" s="39"/>
      <c r="AB196" s="38"/>
      <c r="AC196" s="38"/>
      <c r="AE196" s="50">
        <f t="shared" si="33"/>
        <v>0</v>
      </c>
      <c r="AF196" s="50">
        <f t="shared" si="30"/>
        <v>0</v>
      </c>
      <c r="AG196" s="50">
        <f t="shared" si="44"/>
        <v>0</v>
      </c>
      <c r="AH196" s="50">
        <f t="shared" si="34"/>
        <v>0</v>
      </c>
      <c r="AI196" s="50">
        <f t="shared" si="35"/>
        <v>0</v>
      </c>
      <c r="AJ196" s="143">
        <f t="shared" si="36"/>
        <v>0</v>
      </c>
      <c r="AK196" s="50">
        <f t="shared" si="37"/>
        <v>0</v>
      </c>
      <c r="AL196" s="164"/>
      <c r="AM196" s="164"/>
      <c r="AN196" s="164"/>
      <c r="AO196" s="49">
        <f t="shared" si="38"/>
        <v>0</v>
      </c>
      <c r="AP196" s="42">
        <f t="shared" si="39"/>
        <v>0</v>
      </c>
      <c r="AQ196" s="42">
        <f t="shared" si="40"/>
        <v>0</v>
      </c>
      <c r="AR196" s="42">
        <f t="shared" si="41"/>
        <v>0</v>
      </c>
      <c r="AS196" s="42">
        <f t="shared" si="42"/>
        <v>0</v>
      </c>
      <c r="AT196" s="42">
        <f t="shared" si="43"/>
        <v>0</v>
      </c>
    </row>
    <row r="197" spans="1:46" ht="15" customHeight="1" x14ac:dyDescent="0.35">
      <c r="A197" s="37">
        <v>165</v>
      </c>
      <c r="B197" s="38"/>
      <c r="C197" s="163"/>
      <c r="D197" s="212"/>
      <c r="E197" s="38"/>
      <c r="F197" s="39"/>
      <c r="G197" s="38"/>
      <c r="H197" s="38"/>
      <c r="I197" s="39"/>
      <c r="J197" s="38"/>
      <c r="K197" s="38"/>
      <c r="L197" s="38"/>
      <c r="M197" s="213"/>
      <c r="N197" s="47" t="str">
        <f t="shared" si="32"/>
        <v>VIDE</v>
      </c>
      <c r="O197" s="38"/>
      <c r="P197" s="38"/>
      <c r="Q197" s="38"/>
      <c r="R197" s="38"/>
      <c r="S197" s="38"/>
      <c r="T197" s="38"/>
      <c r="U197" s="38"/>
      <c r="V197" s="38"/>
      <c r="W197" s="38"/>
      <c r="X197" s="38"/>
      <c r="Y197" s="38"/>
      <c r="Z197" s="40"/>
      <c r="AA197" s="39"/>
      <c r="AB197" s="38"/>
      <c r="AC197" s="38"/>
      <c r="AE197" s="50">
        <f t="shared" si="33"/>
        <v>0</v>
      </c>
      <c r="AF197" s="50">
        <f t="shared" si="30"/>
        <v>0</v>
      </c>
      <c r="AG197" s="50">
        <f t="shared" si="44"/>
        <v>0</v>
      </c>
      <c r="AH197" s="50">
        <f t="shared" si="34"/>
        <v>0</v>
      </c>
      <c r="AI197" s="50">
        <f t="shared" si="35"/>
        <v>0</v>
      </c>
      <c r="AJ197" s="143">
        <f t="shared" si="36"/>
        <v>0</v>
      </c>
      <c r="AK197" s="50">
        <f t="shared" si="37"/>
        <v>0</v>
      </c>
      <c r="AL197" s="164"/>
      <c r="AM197" s="164"/>
      <c r="AN197" s="164"/>
      <c r="AO197" s="49">
        <f t="shared" si="38"/>
        <v>0</v>
      </c>
      <c r="AP197" s="42">
        <f t="shared" si="39"/>
        <v>0</v>
      </c>
      <c r="AQ197" s="42">
        <f t="shared" si="40"/>
        <v>0</v>
      </c>
      <c r="AR197" s="42">
        <f t="shared" si="41"/>
        <v>0</v>
      </c>
      <c r="AS197" s="42">
        <f t="shared" si="42"/>
        <v>0</v>
      </c>
      <c r="AT197" s="42">
        <f t="shared" si="43"/>
        <v>0</v>
      </c>
    </row>
    <row r="198" spans="1:46" ht="15" customHeight="1" x14ac:dyDescent="0.35">
      <c r="A198" s="37">
        <v>166</v>
      </c>
      <c r="B198" s="38"/>
      <c r="C198" s="163"/>
      <c r="D198" s="212"/>
      <c r="E198" s="38"/>
      <c r="F198" s="39"/>
      <c r="G198" s="38"/>
      <c r="H198" s="38"/>
      <c r="I198" s="39"/>
      <c r="J198" s="38"/>
      <c r="K198" s="38"/>
      <c r="L198" s="38"/>
      <c r="M198" s="213"/>
      <c r="N198" s="47" t="str">
        <f t="shared" si="32"/>
        <v>VIDE</v>
      </c>
      <c r="O198" s="38"/>
      <c r="P198" s="38"/>
      <c r="Q198" s="38"/>
      <c r="R198" s="38"/>
      <c r="S198" s="38"/>
      <c r="T198" s="38"/>
      <c r="U198" s="38"/>
      <c r="V198" s="38"/>
      <c r="W198" s="38"/>
      <c r="X198" s="38"/>
      <c r="Y198" s="38"/>
      <c r="Z198" s="40"/>
      <c r="AA198" s="39"/>
      <c r="AB198" s="38"/>
      <c r="AC198" s="38"/>
      <c r="AE198" s="50">
        <f t="shared" si="33"/>
        <v>0</v>
      </c>
      <c r="AF198" s="50">
        <f t="shared" si="30"/>
        <v>0</v>
      </c>
      <c r="AG198" s="50">
        <f t="shared" si="44"/>
        <v>0</v>
      </c>
      <c r="AH198" s="50">
        <f t="shared" si="34"/>
        <v>0</v>
      </c>
      <c r="AI198" s="50">
        <f t="shared" si="35"/>
        <v>0</v>
      </c>
      <c r="AJ198" s="143">
        <f t="shared" si="36"/>
        <v>0</v>
      </c>
      <c r="AK198" s="50">
        <f t="shared" si="37"/>
        <v>0</v>
      </c>
      <c r="AL198" s="164"/>
      <c r="AM198" s="164"/>
      <c r="AN198" s="164"/>
      <c r="AO198" s="49">
        <f t="shared" si="38"/>
        <v>0</v>
      </c>
      <c r="AP198" s="42">
        <f t="shared" si="39"/>
        <v>0</v>
      </c>
      <c r="AQ198" s="42">
        <f t="shared" si="40"/>
        <v>0</v>
      </c>
      <c r="AR198" s="42">
        <f t="shared" si="41"/>
        <v>0</v>
      </c>
      <c r="AS198" s="42">
        <f t="shared" si="42"/>
        <v>0</v>
      </c>
      <c r="AT198" s="42">
        <f t="shared" si="43"/>
        <v>0</v>
      </c>
    </row>
    <row r="199" spans="1:46" ht="15" customHeight="1" x14ac:dyDescent="0.35">
      <c r="A199" s="37">
        <v>167</v>
      </c>
      <c r="B199" s="38"/>
      <c r="C199" s="163"/>
      <c r="D199" s="212"/>
      <c r="E199" s="38"/>
      <c r="F199" s="39"/>
      <c r="G199" s="38"/>
      <c r="H199" s="38"/>
      <c r="I199" s="39"/>
      <c r="J199" s="38"/>
      <c r="K199" s="38"/>
      <c r="L199" s="38"/>
      <c r="M199" s="213"/>
      <c r="N199" s="47" t="str">
        <f t="shared" si="32"/>
        <v>VIDE</v>
      </c>
      <c r="O199" s="38"/>
      <c r="P199" s="38"/>
      <c r="Q199" s="38"/>
      <c r="R199" s="38"/>
      <c r="S199" s="38"/>
      <c r="T199" s="38"/>
      <c r="U199" s="38"/>
      <c r="V199" s="38"/>
      <c r="W199" s="38"/>
      <c r="X199" s="38"/>
      <c r="Y199" s="38"/>
      <c r="Z199" s="40"/>
      <c r="AA199" s="39"/>
      <c r="AB199" s="38"/>
      <c r="AC199" s="38"/>
      <c r="AE199" s="50">
        <f t="shared" si="33"/>
        <v>0</v>
      </c>
      <c r="AF199" s="50">
        <f t="shared" si="30"/>
        <v>0</v>
      </c>
      <c r="AG199" s="50">
        <f t="shared" si="44"/>
        <v>0</v>
      </c>
      <c r="AH199" s="50">
        <f t="shared" si="34"/>
        <v>0</v>
      </c>
      <c r="AI199" s="50">
        <f t="shared" si="35"/>
        <v>0</v>
      </c>
      <c r="AJ199" s="143">
        <f t="shared" si="36"/>
        <v>0</v>
      </c>
      <c r="AK199" s="50">
        <f t="shared" si="37"/>
        <v>0</v>
      </c>
      <c r="AL199" s="164"/>
      <c r="AM199" s="164"/>
      <c r="AN199" s="164"/>
      <c r="AO199" s="49">
        <f t="shared" si="38"/>
        <v>0</v>
      </c>
      <c r="AP199" s="42">
        <f t="shared" si="39"/>
        <v>0</v>
      </c>
      <c r="AQ199" s="42">
        <f t="shared" si="40"/>
        <v>0</v>
      </c>
      <c r="AR199" s="42">
        <f t="shared" si="41"/>
        <v>0</v>
      </c>
      <c r="AS199" s="42">
        <f t="shared" si="42"/>
        <v>0</v>
      </c>
      <c r="AT199" s="42">
        <f t="shared" si="43"/>
        <v>0</v>
      </c>
    </row>
    <row r="200" spans="1:46" ht="15" customHeight="1" x14ac:dyDescent="0.35">
      <c r="A200" s="37">
        <v>168</v>
      </c>
      <c r="B200" s="38"/>
      <c r="C200" s="163"/>
      <c r="D200" s="212"/>
      <c r="E200" s="38"/>
      <c r="F200" s="39"/>
      <c r="G200" s="38"/>
      <c r="H200" s="38"/>
      <c r="I200" s="39"/>
      <c r="J200" s="38"/>
      <c r="K200" s="38"/>
      <c r="L200" s="38"/>
      <c r="M200" s="213"/>
      <c r="N200" s="47" t="str">
        <f t="shared" si="32"/>
        <v>VIDE</v>
      </c>
      <c r="O200" s="38"/>
      <c r="P200" s="38"/>
      <c r="Q200" s="38"/>
      <c r="R200" s="38"/>
      <c r="S200" s="38"/>
      <c r="T200" s="38"/>
      <c r="U200" s="38"/>
      <c r="V200" s="38"/>
      <c r="W200" s="38"/>
      <c r="X200" s="38"/>
      <c r="Y200" s="38"/>
      <c r="Z200" s="40"/>
      <c r="AA200" s="39"/>
      <c r="AB200" s="38"/>
      <c r="AC200" s="38"/>
      <c r="AE200" s="50">
        <f t="shared" si="33"/>
        <v>0</v>
      </c>
      <c r="AF200" s="50">
        <f t="shared" si="30"/>
        <v>0</v>
      </c>
      <c r="AG200" s="50">
        <f t="shared" si="44"/>
        <v>0</v>
      </c>
      <c r="AH200" s="50">
        <f t="shared" si="34"/>
        <v>0</v>
      </c>
      <c r="AI200" s="50">
        <f t="shared" si="35"/>
        <v>0</v>
      </c>
      <c r="AJ200" s="143">
        <f t="shared" si="36"/>
        <v>0</v>
      </c>
      <c r="AK200" s="50">
        <f t="shared" si="37"/>
        <v>0</v>
      </c>
      <c r="AL200" s="164"/>
      <c r="AM200" s="164"/>
      <c r="AN200" s="164"/>
      <c r="AO200" s="49">
        <f t="shared" si="38"/>
        <v>0</v>
      </c>
      <c r="AP200" s="42">
        <f t="shared" si="39"/>
        <v>0</v>
      </c>
      <c r="AQ200" s="42">
        <f t="shared" si="40"/>
        <v>0</v>
      </c>
      <c r="AR200" s="42">
        <f t="shared" si="41"/>
        <v>0</v>
      </c>
      <c r="AS200" s="42">
        <f t="shared" si="42"/>
        <v>0</v>
      </c>
      <c r="AT200" s="42">
        <f t="shared" si="43"/>
        <v>0</v>
      </c>
    </row>
    <row r="201" spans="1:46" ht="15" customHeight="1" x14ac:dyDescent="0.35">
      <c r="A201" s="37">
        <v>169</v>
      </c>
      <c r="B201" s="38"/>
      <c r="C201" s="163"/>
      <c r="D201" s="212"/>
      <c r="E201" s="38"/>
      <c r="F201" s="39"/>
      <c r="G201" s="38"/>
      <c r="H201" s="38"/>
      <c r="I201" s="39"/>
      <c r="J201" s="38"/>
      <c r="K201" s="38"/>
      <c r="L201" s="38"/>
      <c r="M201" s="213"/>
      <c r="N201" s="47" t="str">
        <f t="shared" si="32"/>
        <v>VIDE</v>
      </c>
      <c r="O201" s="38"/>
      <c r="P201" s="38"/>
      <c r="Q201" s="38"/>
      <c r="R201" s="38"/>
      <c r="S201" s="38"/>
      <c r="T201" s="38"/>
      <c r="U201" s="38"/>
      <c r="V201" s="38"/>
      <c r="W201" s="38"/>
      <c r="X201" s="38"/>
      <c r="Y201" s="38"/>
      <c r="Z201" s="40"/>
      <c r="AA201" s="39"/>
      <c r="AB201" s="38"/>
      <c r="AC201" s="38"/>
      <c r="AE201" s="50">
        <f t="shared" si="33"/>
        <v>0</v>
      </c>
      <c r="AF201" s="50">
        <f t="shared" si="30"/>
        <v>0</v>
      </c>
      <c r="AG201" s="50">
        <f t="shared" si="44"/>
        <v>0</v>
      </c>
      <c r="AH201" s="50">
        <f t="shared" si="34"/>
        <v>0</v>
      </c>
      <c r="AI201" s="50">
        <f t="shared" si="35"/>
        <v>0</v>
      </c>
      <c r="AJ201" s="143">
        <f t="shared" si="36"/>
        <v>0</v>
      </c>
      <c r="AK201" s="50">
        <f t="shared" si="37"/>
        <v>0</v>
      </c>
      <c r="AL201" s="164"/>
      <c r="AM201" s="164"/>
      <c r="AN201" s="164"/>
      <c r="AO201" s="49">
        <f t="shared" si="38"/>
        <v>0</v>
      </c>
      <c r="AP201" s="42">
        <f t="shared" si="39"/>
        <v>0</v>
      </c>
      <c r="AQ201" s="42">
        <f t="shared" si="40"/>
        <v>0</v>
      </c>
      <c r="AR201" s="42">
        <f t="shared" si="41"/>
        <v>0</v>
      </c>
      <c r="AS201" s="42">
        <f t="shared" si="42"/>
        <v>0</v>
      </c>
      <c r="AT201" s="42">
        <f t="shared" si="43"/>
        <v>0</v>
      </c>
    </row>
    <row r="202" spans="1:46" ht="15" customHeight="1" x14ac:dyDescent="0.35">
      <c r="A202" s="37">
        <v>170</v>
      </c>
      <c r="B202" s="38"/>
      <c r="C202" s="163"/>
      <c r="D202" s="212"/>
      <c r="E202" s="38"/>
      <c r="F202" s="39"/>
      <c r="G202" s="38"/>
      <c r="H202" s="38"/>
      <c r="I202" s="39"/>
      <c r="J202" s="38"/>
      <c r="K202" s="38"/>
      <c r="L202" s="38"/>
      <c r="M202" s="213"/>
      <c r="N202" s="47" t="str">
        <f t="shared" si="32"/>
        <v>VIDE</v>
      </c>
      <c r="O202" s="38"/>
      <c r="P202" s="38"/>
      <c r="Q202" s="38"/>
      <c r="R202" s="38"/>
      <c r="S202" s="38"/>
      <c r="T202" s="38"/>
      <c r="U202" s="38"/>
      <c r="V202" s="38"/>
      <c r="W202" s="38"/>
      <c r="X202" s="38"/>
      <c r="Y202" s="38"/>
      <c r="Z202" s="40"/>
      <c r="AA202" s="39"/>
      <c r="AB202" s="38"/>
      <c r="AC202" s="38"/>
      <c r="AE202" s="50">
        <f t="shared" si="33"/>
        <v>0</v>
      </c>
      <c r="AF202" s="50">
        <f t="shared" si="30"/>
        <v>0</v>
      </c>
      <c r="AG202" s="50">
        <f t="shared" si="44"/>
        <v>0</v>
      </c>
      <c r="AH202" s="50">
        <f t="shared" si="34"/>
        <v>0</v>
      </c>
      <c r="AI202" s="50">
        <f t="shared" si="35"/>
        <v>0</v>
      </c>
      <c r="AJ202" s="143">
        <f t="shared" si="36"/>
        <v>0</v>
      </c>
      <c r="AK202" s="50">
        <f t="shared" si="37"/>
        <v>0</v>
      </c>
      <c r="AL202" s="164"/>
      <c r="AM202" s="164"/>
      <c r="AN202" s="164"/>
      <c r="AO202" s="49">
        <f t="shared" si="38"/>
        <v>0</v>
      </c>
      <c r="AP202" s="42">
        <f t="shared" si="39"/>
        <v>0</v>
      </c>
      <c r="AQ202" s="42">
        <f t="shared" si="40"/>
        <v>0</v>
      </c>
      <c r="AR202" s="42">
        <f t="shared" si="41"/>
        <v>0</v>
      </c>
      <c r="AS202" s="42">
        <f t="shared" si="42"/>
        <v>0</v>
      </c>
      <c r="AT202" s="42">
        <f t="shared" si="43"/>
        <v>0</v>
      </c>
    </row>
    <row r="203" spans="1:46" ht="15" customHeight="1" x14ac:dyDescent="0.35">
      <c r="A203" s="37">
        <v>171</v>
      </c>
      <c r="B203" s="38"/>
      <c r="C203" s="163"/>
      <c r="D203" s="212"/>
      <c r="E203" s="38"/>
      <c r="F203" s="39"/>
      <c r="G203" s="38"/>
      <c r="H203" s="38"/>
      <c r="I203" s="39"/>
      <c r="J203" s="38"/>
      <c r="K203" s="38"/>
      <c r="L203" s="38"/>
      <c r="M203" s="213"/>
      <c r="N203" s="47" t="str">
        <f t="shared" si="32"/>
        <v>VIDE</v>
      </c>
      <c r="O203" s="38"/>
      <c r="P203" s="38"/>
      <c r="Q203" s="38"/>
      <c r="R203" s="38"/>
      <c r="S203" s="38"/>
      <c r="T203" s="38"/>
      <c r="U203" s="38"/>
      <c r="V203" s="38"/>
      <c r="W203" s="38"/>
      <c r="X203" s="38"/>
      <c r="Y203" s="38"/>
      <c r="Z203" s="40"/>
      <c r="AA203" s="39"/>
      <c r="AB203" s="38"/>
      <c r="AC203" s="38"/>
      <c r="AE203" s="50">
        <f t="shared" si="33"/>
        <v>0</v>
      </c>
      <c r="AF203" s="50">
        <f t="shared" si="30"/>
        <v>0</v>
      </c>
      <c r="AG203" s="50">
        <f t="shared" si="44"/>
        <v>0</v>
      </c>
      <c r="AH203" s="50">
        <f t="shared" si="34"/>
        <v>0</v>
      </c>
      <c r="AI203" s="50">
        <f t="shared" si="35"/>
        <v>0</v>
      </c>
      <c r="AJ203" s="143">
        <f t="shared" si="36"/>
        <v>0</v>
      </c>
      <c r="AK203" s="50">
        <f t="shared" si="37"/>
        <v>0</v>
      </c>
      <c r="AL203" s="164"/>
      <c r="AM203" s="164"/>
      <c r="AN203" s="164"/>
      <c r="AO203" s="49">
        <f t="shared" si="38"/>
        <v>0</v>
      </c>
      <c r="AP203" s="42">
        <f t="shared" si="39"/>
        <v>0</v>
      </c>
      <c r="AQ203" s="42">
        <f t="shared" si="40"/>
        <v>0</v>
      </c>
      <c r="AR203" s="42">
        <f t="shared" si="41"/>
        <v>0</v>
      </c>
      <c r="AS203" s="42">
        <f t="shared" si="42"/>
        <v>0</v>
      </c>
      <c r="AT203" s="42">
        <f t="shared" si="43"/>
        <v>0</v>
      </c>
    </row>
    <row r="204" spans="1:46" ht="15" customHeight="1" x14ac:dyDescent="0.35">
      <c r="A204" s="37">
        <v>172</v>
      </c>
      <c r="B204" s="38"/>
      <c r="C204" s="163"/>
      <c r="D204" s="212"/>
      <c r="E204" s="38"/>
      <c r="F204" s="39"/>
      <c r="G204" s="38"/>
      <c r="H204" s="38"/>
      <c r="I204" s="39"/>
      <c r="J204" s="38"/>
      <c r="K204" s="38"/>
      <c r="L204" s="38"/>
      <c r="M204" s="213"/>
      <c r="N204" s="47" t="str">
        <f t="shared" si="32"/>
        <v>VIDE</v>
      </c>
      <c r="O204" s="38"/>
      <c r="P204" s="38"/>
      <c r="Q204" s="38"/>
      <c r="R204" s="38"/>
      <c r="S204" s="38"/>
      <c r="T204" s="38"/>
      <c r="U204" s="38"/>
      <c r="V204" s="38"/>
      <c r="W204" s="38"/>
      <c r="X204" s="38"/>
      <c r="Y204" s="38"/>
      <c r="Z204" s="40"/>
      <c r="AA204" s="39"/>
      <c r="AB204" s="38"/>
      <c r="AC204" s="38"/>
      <c r="AE204" s="50">
        <f t="shared" si="33"/>
        <v>0</v>
      </c>
      <c r="AF204" s="50">
        <f t="shared" si="30"/>
        <v>0</v>
      </c>
      <c r="AG204" s="50">
        <f t="shared" si="44"/>
        <v>0</v>
      </c>
      <c r="AH204" s="50">
        <f t="shared" si="34"/>
        <v>0</v>
      </c>
      <c r="AI204" s="50">
        <f t="shared" si="35"/>
        <v>0</v>
      </c>
      <c r="AJ204" s="143">
        <f t="shared" si="36"/>
        <v>0</v>
      </c>
      <c r="AK204" s="50">
        <f t="shared" si="37"/>
        <v>0</v>
      </c>
      <c r="AL204" s="164"/>
      <c r="AM204" s="164"/>
      <c r="AN204" s="164"/>
      <c r="AO204" s="49">
        <f t="shared" si="38"/>
        <v>0</v>
      </c>
      <c r="AP204" s="42">
        <f t="shared" si="39"/>
        <v>0</v>
      </c>
      <c r="AQ204" s="42">
        <f t="shared" si="40"/>
        <v>0</v>
      </c>
      <c r="AR204" s="42">
        <f t="shared" si="41"/>
        <v>0</v>
      </c>
      <c r="AS204" s="42">
        <f t="shared" si="42"/>
        <v>0</v>
      </c>
      <c r="AT204" s="42">
        <f t="shared" si="43"/>
        <v>0</v>
      </c>
    </row>
    <row r="205" spans="1:46" ht="15" customHeight="1" x14ac:dyDescent="0.35">
      <c r="A205" s="37">
        <v>173</v>
      </c>
      <c r="B205" s="38"/>
      <c r="C205" s="163"/>
      <c r="D205" s="212"/>
      <c r="E205" s="38"/>
      <c r="F205" s="39"/>
      <c r="G205" s="38"/>
      <c r="H205" s="38"/>
      <c r="I205" s="39"/>
      <c r="J205" s="38"/>
      <c r="K205" s="38"/>
      <c r="L205" s="38"/>
      <c r="M205" s="213"/>
      <c r="N205" s="47" t="str">
        <f t="shared" si="32"/>
        <v>VIDE</v>
      </c>
      <c r="O205" s="38"/>
      <c r="P205" s="38"/>
      <c r="Q205" s="38"/>
      <c r="R205" s="38"/>
      <c r="S205" s="38"/>
      <c r="T205" s="38"/>
      <c r="U205" s="38"/>
      <c r="V205" s="38"/>
      <c r="W205" s="38"/>
      <c r="X205" s="38"/>
      <c r="Y205" s="38"/>
      <c r="Z205" s="40"/>
      <c r="AA205" s="39"/>
      <c r="AB205" s="38"/>
      <c r="AC205" s="38"/>
      <c r="AE205" s="50">
        <f t="shared" si="33"/>
        <v>0</v>
      </c>
      <c r="AF205" s="50">
        <f t="shared" si="30"/>
        <v>0</v>
      </c>
      <c r="AG205" s="50">
        <f t="shared" si="44"/>
        <v>0</v>
      </c>
      <c r="AH205" s="50">
        <f t="shared" si="34"/>
        <v>0</v>
      </c>
      <c r="AI205" s="50">
        <f t="shared" si="35"/>
        <v>0</v>
      </c>
      <c r="AJ205" s="143">
        <f t="shared" si="36"/>
        <v>0</v>
      </c>
      <c r="AK205" s="50">
        <f t="shared" si="37"/>
        <v>0</v>
      </c>
      <c r="AL205" s="164"/>
      <c r="AM205" s="164"/>
      <c r="AN205" s="164"/>
      <c r="AO205" s="49">
        <f t="shared" si="38"/>
        <v>0</v>
      </c>
      <c r="AP205" s="42">
        <f t="shared" si="39"/>
        <v>0</v>
      </c>
      <c r="AQ205" s="42">
        <f t="shared" si="40"/>
        <v>0</v>
      </c>
      <c r="AR205" s="42">
        <f t="shared" si="41"/>
        <v>0</v>
      </c>
      <c r="AS205" s="42">
        <f t="shared" si="42"/>
        <v>0</v>
      </c>
      <c r="AT205" s="42">
        <f t="shared" si="43"/>
        <v>0</v>
      </c>
    </row>
    <row r="206" spans="1:46" ht="15" customHeight="1" x14ac:dyDescent="0.35">
      <c r="A206" s="37">
        <v>174</v>
      </c>
      <c r="B206" s="38"/>
      <c r="C206" s="163"/>
      <c r="D206" s="212"/>
      <c r="E206" s="38"/>
      <c r="F206" s="39"/>
      <c r="G206" s="38"/>
      <c r="H206" s="38"/>
      <c r="I206" s="39"/>
      <c r="J206" s="38"/>
      <c r="K206" s="38"/>
      <c r="L206" s="38"/>
      <c r="M206" s="213"/>
      <c r="N206" s="47" t="str">
        <f t="shared" si="32"/>
        <v>VIDE</v>
      </c>
      <c r="O206" s="38"/>
      <c r="P206" s="38"/>
      <c r="Q206" s="38"/>
      <c r="R206" s="38"/>
      <c r="S206" s="38"/>
      <c r="T206" s="38"/>
      <c r="U206" s="38"/>
      <c r="V206" s="38"/>
      <c r="W206" s="38"/>
      <c r="X206" s="38"/>
      <c r="Y206" s="38"/>
      <c r="Z206" s="40"/>
      <c r="AA206" s="39"/>
      <c r="AB206" s="38"/>
      <c r="AC206" s="38"/>
      <c r="AE206" s="50">
        <f t="shared" si="33"/>
        <v>0</v>
      </c>
      <c r="AF206" s="50">
        <f t="shared" si="30"/>
        <v>0</v>
      </c>
      <c r="AG206" s="50">
        <f t="shared" si="44"/>
        <v>0</v>
      </c>
      <c r="AH206" s="50">
        <f t="shared" si="34"/>
        <v>0</v>
      </c>
      <c r="AI206" s="50">
        <f t="shared" si="35"/>
        <v>0</v>
      </c>
      <c r="AJ206" s="143">
        <f t="shared" si="36"/>
        <v>0</v>
      </c>
      <c r="AK206" s="50">
        <f t="shared" si="37"/>
        <v>0</v>
      </c>
      <c r="AL206" s="164"/>
      <c r="AM206" s="164"/>
      <c r="AN206" s="164"/>
      <c r="AO206" s="49">
        <f t="shared" si="38"/>
        <v>0</v>
      </c>
      <c r="AP206" s="42">
        <f t="shared" si="39"/>
        <v>0</v>
      </c>
      <c r="AQ206" s="42">
        <f t="shared" si="40"/>
        <v>0</v>
      </c>
      <c r="AR206" s="42">
        <f t="shared" si="41"/>
        <v>0</v>
      </c>
      <c r="AS206" s="42">
        <f t="shared" si="42"/>
        <v>0</v>
      </c>
      <c r="AT206" s="42">
        <f t="shared" si="43"/>
        <v>0</v>
      </c>
    </row>
    <row r="207" spans="1:46" ht="15" customHeight="1" x14ac:dyDescent="0.35">
      <c r="A207" s="37">
        <v>175</v>
      </c>
      <c r="B207" s="38"/>
      <c r="C207" s="163"/>
      <c r="D207" s="212"/>
      <c r="E207" s="38"/>
      <c r="F207" s="39"/>
      <c r="G207" s="38"/>
      <c r="H207" s="38"/>
      <c r="I207" s="39"/>
      <c r="J207" s="38"/>
      <c r="K207" s="38"/>
      <c r="L207" s="38"/>
      <c r="M207" s="213"/>
      <c r="N207" s="47" t="str">
        <f t="shared" si="32"/>
        <v>VIDE</v>
      </c>
      <c r="O207" s="38"/>
      <c r="P207" s="38"/>
      <c r="Q207" s="38"/>
      <c r="R207" s="38"/>
      <c r="S207" s="38"/>
      <c r="T207" s="38"/>
      <c r="U207" s="38"/>
      <c r="V207" s="38"/>
      <c r="W207" s="38"/>
      <c r="X207" s="38"/>
      <c r="Y207" s="38"/>
      <c r="Z207" s="40"/>
      <c r="AA207" s="39"/>
      <c r="AB207" s="38"/>
      <c r="AC207" s="38"/>
      <c r="AE207" s="50">
        <f t="shared" si="33"/>
        <v>0</v>
      </c>
      <c r="AF207" s="50">
        <f t="shared" si="30"/>
        <v>0</v>
      </c>
      <c r="AG207" s="50">
        <f t="shared" si="44"/>
        <v>0</v>
      </c>
      <c r="AH207" s="50">
        <f t="shared" si="34"/>
        <v>0</v>
      </c>
      <c r="AI207" s="50">
        <f t="shared" si="35"/>
        <v>0</v>
      </c>
      <c r="AJ207" s="143">
        <f t="shared" si="36"/>
        <v>0</v>
      </c>
      <c r="AK207" s="50">
        <f t="shared" si="37"/>
        <v>0</v>
      </c>
      <c r="AL207" s="164"/>
      <c r="AM207" s="164"/>
      <c r="AN207" s="164"/>
      <c r="AO207" s="49">
        <f t="shared" si="38"/>
        <v>0</v>
      </c>
      <c r="AP207" s="42">
        <f t="shared" si="39"/>
        <v>0</v>
      </c>
      <c r="AQ207" s="42">
        <f t="shared" si="40"/>
        <v>0</v>
      </c>
      <c r="AR207" s="42">
        <f t="shared" si="41"/>
        <v>0</v>
      </c>
      <c r="AS207" s="42">
        <f t="shared" si="42"/>
        <v>0</v>
      </c>
      <c r="AT207" s="42">
        <f t="shared" si="43"/>
        <v>0</v>
      </c>
    </row>
    <row r="208" spans="1:46" ht="15" customHeight="1" x14ac:dyDescent="0.35">
      <c r="A208" s="37">
        <v>176</v>
      </c>
      <c r="B208" s="38"/>
      <c r="C208" s="163"/>
      <c r="D208" s="212"/>
      <c r="E208" s="38"/>
      <c r="F208" s="39"/>
      <c r="G208" s="38"/>
      <c r="H208" s="38"/>
      <c r="I208" s="39"/>
      <c r="J208" s="38"/>
      <c r="K208" s="38"/>
      <c r="L208" s="38"/>
      <c r="M208" s="213"/>
      <c r="N208" s="47" t="str">
        <f t="shared" si="32"/>
        <v>VIDE</v>
      </c>
      <c r="O208" s="38"/>
      <c r="P208" s="38"/>
      <c r="Q208" s="38"/>
      <c r="R208" s="38"/>
      <c r="S208" s="38"/>
      <c r="T208" s="38"/>
      <c r="U208" s="38"/>
      <c r="V208" s="38"/>
      <c r="W208" s="38"/>
      <c r="X208" s="38"/>
      <c r="Y208" s="38"/>
      <c r="Z208" s="40"/>
      <c r="AA208" s="39"/>
      <c r="AB208" s="38"/>
      <c r="AC208" s="38"/>
      <c r="AE208" s="50">
        <f t="shared" si="33"/>
        <v>0</v>
      </c>
      <c r="AF208" s="50">
        <f t="shared" si="30"/>
        <v>0</v>
      </c>
      <c r="AG208" s="50">
        <f t="shared" si="44"/>
        <v>0</v>
      </c>
      <c r="AH208" s="50">
        <f t="shared" si="34"/>
        <v>0</v>
      </c>
      <c r="AI208" s="50">
        <f t="shared" si="35"/>
        <v>0</v>
      </c>
      <c r="AJ208" s="143">
        <f t="shared" si="36"/>
        <v>0</v>
      </c>
      <c r="AK208" s="50">
        <f t="shared" si="37"/>
        <v>0</v>
      </c>
      <c r="AL208" s="164"/>
      <c r="AM208" s="164"/>
      <c r="AN208" s="164"/>
      <c r="AO208" s="49">
        <f t="shared" si="38"/>
        <v>0</v>
      </c>
      <c r="AP208" s="42">
        <f t="shared" si="39"/>
        <v>0</v>
      </c>
      <c r="AQ208" s="42">
        <f t="shared" si="40"/>
        <v>0</v>
      </c>
      <c r="AR208" s="42">
        <f t="shared" si="41"/>
        <v>0</v>
      </c>
      <c r="AS208" s="42">
        <f t="shared" si="42"/>
        <v>0</v>
      </c>
      <c r="AT208" s="42">
        <f t="shared" si="43"/>
        <v>0</v>
      </c>
    </row>
    <row r="209" spans="1:46" ht="15" customHeight="1" x14ac:dyDescent="0.35">
      <c r="A209" s="37">
        <v>177</v>
      </c>
      <c r="B209" s="38"/>
      <c r="C209" s="163"/>
      <c r="D209" s="212"/>
      <c r="E209" s="38"/>
      <c r="F209" s="39"/>
      <c r="G209" s="38"/>
      <c r="H209" s="38"/>
      <c r="I209" s="39"/>
      <c r="J209" s="38"/>
      <c r="K209" s="38"/>
      <c r="L209" s="38"/>
      <c r="M209" s="213"/>
      <c r="N209" s="47" t="str">
        <f t="shared" si="32"/>
        <v>VIDE</v>
      </c>
      <c r="O209" s="38"/>
      <c r="P209" s="38"/>
      <c r="Q209" s="38"/>
      <c r="R209" s="38"/>
      <c r="S209" s="38"/>
      <c r="T209" s="38"/>
      <c r="U209" s="38"/>
      <c r="V209" s="38"/>
      <c r="W209" s="38"/>
      <c r="X209" s="38"/>
      <c r="Y209" s="38"/>
      <c r="Z209" s="40"/>
      <c r="AA209" s="39"/>
      <c r="AB209" s="38"/>
      <c r="AC209" s="38"/>
      <c r="AE209" s="50">
        <f t="shared" si="33"/>
        <v>0</v>
      </c>
      <c r="AF209" s="50">
        <f t="shared" si="30"/>
        <v>0</v>
      </c>
      <c r="AG209" s="50">
        <f t="shared" si="44"/>
        <v>0</v>
      </c>
      <c r="AH209" s="50">
        <f t="shared" si="34"/>
        <v>0</v>
      </c>
      <c r="AI209" s="50">
        <f t="shared" si="35"/>
        <v>0</v>
      </c>
      <c r="AJ209" s="143">
        <f t="shared" si="36"/>
        <v>0</v>
      </c>
      <c r="AK209" s="50">
        <f t="shared" si="37"/>
        <v>0</v>
      </c>
      <c r="AL209" s="164"/>
      <c r="AM209" s="164"/>
      <c r="AN209" s="164"/>
      <c r="AO209" s="49">
        <f t="shared" si="38"/>
        <v>0</v>
      </c>
      <c r="AP209" s="42">
        <f t="shared" si="39"/>
        <v>0</v>
      </c>
      <c r="AQ209" s="42">
        <f t="shared" si="40"/>
        <v>0</v>
      </c>
      <c r="AR209" s="42">
        <f t="shared" si="41"/>
        <v>0</v>
      </c>
      <c r="AS209" s="42">
        <f t="shared" si="42"/>
        <v>0</v>
      </c>
      <c r="AT209" s="42">
        <f t="shared" si="43"/>
        <v>0</v>
      </c>
    </row>
    <row r="210" spans="1:46" ht="15" customHeight="1" x14ac:dyDescent="0.35">
      <c r="A210" s="37">
        <v>178</v>
      </c>
      <c r="B210" s="38"/>
      <c r="C210" s="163"/>
      <c r="D210" s="212"/>
      <c r="E210" s="38"/>
      <c r="F210" s="39"/>
      <c r="G210" s="38"/>
      <c r="H210" s="38"/>
      <c r="I210" s="39"/>
      <c r="J210" s="38"/>
      <c r="K210" s="38"/>
      <c r="L210" s="38"/>
      <c r="M210" s="213"/>
      <c r="N210" s="47" t="str">
        <f t="shared" si="32"/>
        <v>VIDE</v>
      </c>
      <c r="O210" s="38"/>
      <c r="P210" s="38"/>
      <c r="Q210" s="38"/>
      <c r="R210" s="38"/>
      <c r="S210" s="38"/>
      <c r="T210" s="38"/>
      <c r="U210" s="38"/>
      <c r="V210" s="38"/>
      <c r="W210" s="38"/>
      <c r="X210" s="38"/>
      <c r="Y210" s="38"/>
      <c r="Z210" s="40"/>
      <c r="AA210" s="39"/>
      <c r="AB210" s="38"/>
      <c r="AC210" s="38"/>
      <c r="AE210" s="50">
        <f t="shared" si="33"/>
        <v>0</v>
      </c>
      <c r="AF210" s="50">
        <f t="shared" si="30"/>
        <v>0</v>
      </c>
      <c r="AG210" s="50">
        <f t="shared" si="44"/>
        <v>0</v>
      </c>
      <c r="AH210" s="50">
        <f t="shared" si="34"/>
        <v>0</v>
      </c>
      <c r="AI210" s="50">
        <f t="shared" si="35"/>
        <v>0</v>
      </c>
      <c r="AJ210" s="143">
        <f t="shared" si="36"/>
        <v>0</v>
      </c>
      <c r="AK210" s="50">
        <f t="shared" si="37"/>
        <v>0</v>
      </c>
      <c r="AL210" s="164"/>
      <c r="AM210" s="164"/>
      <c r="AN210" s="164"/>
      <c r="AO210" s="49">
        <f t="shared" si="38"/>
        <v>0</v>
      </c>
      <c r="AP210" s="42">
        <f t="shared" si="39"/>
        <v>0</v>
      </c>
      <c r="AQ210" s="42">
        <f t="shared" si="40"/>
        <v>0</v>
      </c>
      <c r="AR210" s="42">
        <f t="shared" si="41"/>
        <v>0</v>
      </c>
      <c r="AS210" s="42">
        <f t="shared" si="42"/>
        <v>0</v>
      </c>
      <c r="AT210" s="42">
        <f t="shared" si="43"/>
        <v>0</v>
      </c>
    </row>
    <row r="211" spans="1:46" ht="15" customHeight="1" x14ac:dyDescent="0.35">
      <c r="A211" s="37">
        <v>179</v>
      </c>
      <c r="B211" s="38"/>
      <c r="C211" s="163"/>
      <c r="D211" s="212"/>
      <c r="E211" s="38"/>
      <c r="F211" s="39"/>
      <c r="G211" s="38"/>
      <c r="H211" s="38"/>
      <c r="I211" s="39"/>
      <c r="J211" s="38"/>
      <c r="K211" s="38"/>
      <c r="L211" s="38"/>
      <c r="M211" s="213"/>
      <c r="N211" s="47" t="str">
        <f t="shared" si="32"/>
        <v>VIDE</v>
      </c>
      <c r="O211" s="38"/>
      <c r="P211" s="38"/>
      <c r="Q211" s="38"/>
      <c r="R211" s="38"/>
      <c r="S211" s="38"/>
      <c r="T211" s="38"/>
      <c r="U211" s="38"/>
      <c r="V211" s="38"/>
      <c r="W211" s="38"/>
      <c r="X211" s="38"/>
      <c r="Y211" s="38"/>
      <c r="Z211" s="40"/>
      <c r="AA211" s="39"/>
      <c r="AB211" s="38"/>
      <c r="AC211" s="38"/>
      <c r="AE211" s="50">
        <f t="shared" si="33"/>
        <v>0</v>
      </c>
      <c r="AF211" s="50">
        <f t="shared" si="30"/>
        <v>0</v>
      </c>
      <c r="AG211" s="50">
        <f t="shared" si="44"/>
        <v>0</v>
      </c>
      <c r="AH211" s="50">
        <f t="shared" si="34"/>
        <v>0</v>
      </c>
      <c r="AI211" s="50">
        <f t="shared" si="35"/>
        <v>0</v>
      </c>
      <c r="AJ211" s="143">
        <f t="shared" si="36"/>
        <v>0</v>
      </c>
      <c r="AK211" s="50">
        <f t="shared" si="37"/>
        <v>0</v>
      </c>
      <c r="AL211" s="164"/>
      <c r="AM211" s="164"/>
      <c r="AN211" s="164"/>
      <c r="AO211" s="49">
        <f t="shared" si="38"/>
        <v>0</v>
      </c>
      <c r="AP211" s="42">
        <f t="shared" si="39"/>
        <v>0</v>
      </c>
      <c r="AQ211" s="42">
        <f t="shared" si="40"/>
        <v>0</v>
      </c>
      <c r="AR211" s="42">
        <f t="shared" si="41"/>
        <v>0</v>
      </c>
      <c r="AS211" s="42">
        <f t="shared" si="42"/>
        <v>0</v>
      </c>
      <c r="AT211" s="42">
        <f t="shared" si="43"/>
        <v>0</v>
      </c>
    </row>
    <row r="212" spans="1:46" ht="15" customHeight="1" x14ac:dyDescent="0.35">
      <c r="A212" s="37">
        <v>180</v>
      </c>
      <c r="B212" s="38"/>
      <c r="C212" s="163"/>
      <c r="D212" s="212"/>
      <c r="E212" s="38"/>
      <c r="F212" s="39"/>
      <c r="G212" s="38"/>
      <c r="H212" s="38"/>
      <c r="I212" s="39"/>
      <c r="J212" s="38"/>
      <c r="K212" s="38"/>
      <c r="L212" s="38"/>
      <c r="M212" s="213"/>
      <c r="N212" s="47" t="str">
        <f t="shared" si="32"/>
        <v>VIDE</v>
      </c>
      <c r="O212" s="38"/>
      <c r="P212" s="38"/>
      <c r="Q212" s="38"/>
      <c r="R212" s="38"/>
      <c r="S212" s="38"/>
      <c r="T212" s="38"/>
      <c r="U212" s="38"/>
      <c r="V212" s="38"/>
      <c r="W212" s="38"/>
      <c r="X212" s="38"/>
      <c r="Y212" s="38"/>
      <c r="Z212" s="40"/>
      <c r="AA212" s="39"/>
      <c r="AB212" s="38"/>
      <c r="AC212" s="38"/>
      <c r="AE212" s="50">
        <f t="shared" si="33"/>
        <v>0</v>
      </c>
      <c r="AF212" s="50">
        <f t="shared" si="30"/>
        <v>0</v>
      </c>
      <c r="AG212" s="50">
        <f t="shared" si="44"/>
        <v>0</v>
      </c>
      <c r="AH212" s="50">
        <f t="shared" si="34"/>
        <v>0</v>
      </c>
      <c r="AI212" s="50">
        <f t="shared" si="35"/>
        <v>0</v>
      </c>
      <c r="AJ212" s="143">
        <f t="shared" si="36"/>
        <v>0</v>
      </c>
      <c r="AK212" s="50">
        <f t="shared" si="37"/>
        <v>0</v>
      </c>
      <c r="AL212" s="164"/>
      <c r="AM212" s="164"/>
      <c r="AN212" s="164"/>
      <c r="AO212" s="49">
        <f t="shared" si="38"/>
        <v>0</v>
      </c>
      <c r="AP212" s="42">
        <f t="shared" si="39"/>
        <v>0</v>
      </c>
      <c r="AQ212" s="42">
        <f t="shared" si="40"/>
        <v>0</v>
      </c>
      <c r="AR212" s="42">
        <f t="shared" si="41"/>
        <v>0</v>
      </c>
      <c r="AS212" s="42">
        <f t="shared" si="42"/>
        <v>0</v>
      </c>
      <c r="AT212" s="42">
        <f t="shared" si="43"/>
        <v>0</v>
      </c>
    </row>
    <row r="213" spans="1:46" ht="15" customHeight="1" x14ac:dyDescent="0.35">
      <c r="A213" s="37">
        <v>181</v>
      </c>
      <c r="B213" s="38"/>
      <c r="C213" s="163"/>
      <c r="D213" s="212"/>
      <c r="E213" s="38"/>
      <c r="F213" s="39"/>
      <c r="G213" s="38"/>
      <c r="H213" s="38"/>
      <c r="I213" s="39"/>
      <c r="J213" s="38"/>
      <c r="K213" s="38"/>
      <c r="L213" s="38"/>
      <c r="M213" s="213"/>
      <c r="N213" s="47" t="str">
        <f t="shared" si="32"/>
        <v>VIDE</v>
      </c>
      <c r="O213" s="38"/>
      <c r="P213" s="38"/>
      <c r="Q213" s="38"/>
      <c r="R213" s="38"/>
      <c r="S213" s="38"/>
      <c r="T213" s="38"/>
      <c r="U213" s="38"/>
      <c r="V213" s="38"/>
      <c r="W213" s="38"/>
      <c r="X213" s="38"/>
      <c r="Y213" s="38"/>
      <c r="Z213" s="40"/>
      <c r="AA213" s="39"/>
      <c r="AB213" s="38"/>
      <c r="AC213" s="38"/>
      <c r="AE213" s="50">
        <f t="shared" si="33"/>
        <v>0</v>
      </c>
      <c r="AF213" s="50">
        <f t="shared" si="30"/>
        <v>0</v>
      </c>
      <c r="AG213" s="50">
        <f t="shared" si="44"/>
        <v>0</v>
      </c>
      <c r="AH213" s="50">
        <f t="shared" si="34"/>
        <v>0</v>
      </c>
      <c r="AI213" s="50">
        <f t="shared" si="35"/>
        <v>0</v>
      </c>
      <c r="AJ213" s="143">
        <f t="shared" si="36"/>
        <v>0</v>
      </c>
      <c r="AK213" s="50">
        <f t="shared" si="37"/>
        <v>0</v>
      </c>
      <c r="AL213" s="164"/>
      <c r="AM213" s="164"/>
      <c r="AN213" s="164"/>
      <c r="AO213" s="49">
        <f t="shared" si="38"/>
        <v>0</v>
      </c>
      <c r="AP213" s="42">
        <f t="shared" si="39"/>
        <v>0</v>
      </c>
      <c r="AQ213" s="42">
        <f t="shared" si="40"/>
        <v>0</v>
      </c>
      <c r="AR213" s="42">
        <f t="shared" si="41"/>
        <v>0</v>
      </c>
      <c r="AS213" s="42">
        <f t="shared" si="42"/>
        <v>0</v>
      </c>
      <c r="AT213" s="42">
        <f t="shared" si="43"/>
        <v>0</v>
      </c>
    </row>
    <row r="214" spans="1:46" ht="15" customHeight="1" x14ac:dyDescent="0.35">
      <c r="A214" s="37">
        <v>182</v>
      </c>
      <c r="B214" s="38"/>
      <c r="C214" s="163"/>
      <c r="D214" s="212"/>
      <c r="E214" s="38"/>
      <c r="F214" s="39"/>
      <c r="G214" s="38"/>
      <c r="H214" s="38"/>
      <c r="I214" s="39"/>
      <c r="J214" s="38"/>
      <c r="K214" s="38"/>
      <c r="L214" s="38"/>
      <c r="M214" s="213"/>
      <c r="N214" s="47" t="str">
        <f t="shared" si="32"/>
        <v>VIDE</v>
      </c>
      <c r="O214" s="38"/>
      <c r="P214" s="38"/>
      <c r="Q214" s="38"/>
      <c r="R214" s="38"/>
      <c r="S214" s="38"/>
      <c r="T214" s="38"/>
      <c r="U214" s="38"/>
      <c r="V214" s="38"/>
      <c r="W214" s="38"/>
      <c r="X214" s="38"/>
      <c r="Y214" s="38"/>
      <c r="Z214" s="40"/>
      <c r="AA214" s="39"/>
      <c r="AB214" s="38"/>
      <c r="AC214" s="38"/>
      <c r="AE214" s="50">
        <f t="shared" si="33"/>
        <v>0</v>
      </c>
      <c r="AF214" s="50">
        <f t="shared" si="30"/>
        <v>0</v>
      </c>
      <c r="AG214" s="50">
        <f t="shared" si="44"/>
        <v>0</v>
      </c>
      <c r="AH214" s="50">
        <f t="shared" si="34"/>
        <v>0</v>
      </c>
      <c r="AI214" s="50">
        <f t="shared" si="35"/>
        <v>0</v>
      </c>
      <c r="AJ214" s="143">
        <f t="shared" si="36"/>
        <v>0</v>
      </c>
      <c r="AK214" s="50">
        <f t="shared" si="37"/>
        <v>0</v>
      </c>
      <c r="AL214" s="164"/>
      <c r="AM214" s="164"/>
      <c r="AN214" s="164"/>
      <c r="AO214" s="49">
        <f t="shared" si="38"/>
        <v>0</v>
      </c>
      <c r="AP214" s="42">
        <f t="shared" si="39"/>
        <v>0</v>
      </c>
      <c r="AQ214" s="42">
        <f t="shared" si="40"/>
        <v>0</v>
      </c>
      <c r="AR214" s="42">
        <f t="shared" si="41"/>
        <v>0</v>
      </c>
      <c r="AS214" s="42">
        <f t="shared" si="42"/>
        <v>0</v>
      </c>
      <c r="AT214" s="42">
        <f t="shared" si="43"/>
        <v>0</v>
      </c>
    </row>
    <row r="215" spans="1:46" ht="15" customHeight="1" x14ac:dyDescent="0.35">
      <c r="A215" s="37">
        <v>183</v>
      </c>
      <c r="B215" s="38"/>
      <c r="C215" s="163"/>
      <c r="D215" s="212"/>
      <c r="E215" s="38"/>
      <c r="F215" s="39"/>
      <c r="G215" s="38"/>
      <c r="H215" s="38"/>
      <c r="I215" s="39"/>
      <c r="J215" s="38"/>
      <c r="K215" s="38"/>
      <c r="L215" s="38"/>
      <c r="M215" s="213"/>
      <c r="N215" s="47" t="str">
        <f t="shared" si="32"/>
        <v>VIDE</v>
      </c>
      <c r="O215" s="38"/>
      <c r="P215" s="38"/>
      <c r="Q215" s="38"/>
      <c r="R215" s="38"/>
      <c r="S215" s="38"/>
      <c r="T215" s="38"/>
      <c r="U215" s="38"/>
      <c r="V215" s="38"/>
      <c r="W215" s="38"/>
      <c r="X215" s="38"/>
      <c r="Y215" s="38"/>
      <c r="Z215" s="40"/>
      <c r="AA215" s="39"/>
      <c r="AB215" s="38"/>
      <c r="AC215" s="38"/>
      <c r="AE215" s="50">
        <f t="shared" si="33"/>
        <v>0</v>
      </c>
      <c r="AF215" s="50">
        <f t="shared" si="30"/>
        <v>0</v>
      </c>
      <c r="AG215" s="50">
        <f t="shared" si="44"/>
        <v>0</v>
      </c>
      <c r="AH215" s="50">
        <f t="shared" si="34"/>
        <v>0</v>
      </c>
      <c r="AI215" s="50">
        <f t="shared" si="35"/>
        <v>0</v>
      </c>
      <c r="AJ215" s="143">
        <f t="shared" si="36"/>
        <v>0</v>
      </c>
      <c r="AK215" s="50">
        <f t="shared" si="37"/>
        <v>0</v>
      </c>
      <c r="AL215" s="164"/>
      <c r="AM215" s="164"/>
      <c r="AN215" s="164"/>
      <c r="AO215" s="49">
        <f t="shared" si="38"/>
        <v>0</v>
      </c>
      <c r="AP215" s="42">
        <f t="shared" si="39"/>
        <v>0</v>
      </c>
      <c r="AQ215" s="42">
        <f t="shared" si="40"/>
        <v>0</v>
      </c>
      <c r="AR215" s="42">
        <f t="shared" si="41"/>
        <v>0</v>
      </c>
      <c r="AS215" s="42">
        <f t="shared" si="42"/>
        <v>0</v>
      </c>
      <c r="AT215" s="42">
        <f t="shared" si="43"/>
        <v>0</v>
      </c>
    </row>
    <row r="216" spans="1:46" ht="15" customHeight="1" x14ac:dyDescent="0.35">
      <c r="A216" s="37">
        <v>184</v>
      </c>
      <c r="B216" s="38"/>
      <c r="C216" s="163"/>
      <c r="D216" s="212"/>
      <c r="E216" s="38"/>
      <c r="F216" s="39"/>
      <c r="G216" s="38"/>
      <c r="H216" s="38"/>
      <c r="I216" s="39"/>
      <c r="J216" s="38"/>
      <c r="K216" s="38"/>
      <c r="L216" s="38"/>
      <c r="M216" s="213"/>
      <c r="N216" s="47" t="str">
        <f t="shared" si="32"/>
        <v>VIDE</v>
      </c>
      <c r="O216" s="38"/>
      <c r="P216" s="38"/>
      <c r="Q216" s="38"/>
      <c r="R216" s="38"/>
      <c r="S216" s="38"/>
      <c r="T216" s="38"/>
      <c r="U216" s="38"/>
      <c r="V216" s="38"/>
      <c r="W216" s="38"/>
      <c r="X216" s="38"/>
      <c r="Y216" s="38"/>
      <c r="Z216" s="40"/>
      <c r="AA216" s="39"/>
      <c r="AB216" s="38"/>
      <c r="AC216" s="38"/>
      <c r="AE216" s="50">
        <f t="shared" si="33"/>
        <v>0</v>
      </c>
      <c r="AF216" s="50">
        <f t="shared" si="30"/>
        <v>0</v>
      </c>
      <c r="AG216" s="50">
        <f t="shared" si="44"/>
        <v>0</v>
      </c>
      <c r="AH216" s="50">
        <f t="shared" si="34"/>
        <v>0</v>
      </c>
      <c r="AI216" s="50">
        <f t="shared" si="35"/>
        <v>0</v>
      </c>
      <c r="AJ216" s="143">
        <f t="shared" si="36"/>
        <v>0</v>
      </c>
      <c r="AK216" s="50">
        <f t="shared" si="37"/>
        <v>0</v>
      </c>
      <c r="AL216" s="164"/>
      <c r="AM216" s="164"/>
      <c r="AN216" s="164"/>
      <c r="AO216" s="49">
        <f t="shared" si="38"/>
        <v>0</v>
      </c>
      <c r="AP216" s="42">
        <f t="shared" si="39"/>
        <v>0</v>
      </c>
      <c r="AQ216" s="42">
        <f t="shared" si="40"/>
        <v>0</v>
      </c>
      <c r="AR216" s="42">
        <f t="shared" si="41"/>
        <v>0</v>
      </c>
      <c r="AS216" s="42">
        <f t="shared" si="42"/>
        <v>0</v>
      </c>
      <c r="AT216" s="42">
        <f t="shared" si="43"/>
        <v>0</v>
      </c>
    </row>
    <row r="217" spans="1:46" ht="15" customHeight="1" x14ac:dyDescent="0.35">
      <c r="A217" s="37">
        <v>185</v>
      </c>
      <c r="B217" s="38"/>
      <c r="C217" s="163"/>
      <c r="D217" s="212"/>
      <c r="E217" s="38"/>
      <c r="F217" s="39"/>
      <c r="G217" s="38"/>
      <c r="H217" s="38"/>
      <c r="I217" s="39"/>
      <c r="J217" s="38"/>
      <c r="K217" s="38"/>
      <c r="L217" s="38"/>
      <c r="M217" s="213"/>
      <c r="N217" s="47" t="str">
        <f t="shared" si="32"/>
        <v>VIDE</v>
      </c>
      <c r="O217" s="38"/>
      <c r="P217" s="38"/>
      <c r="Q217" s="38"/>
      <c r="R217" s="38"/>
      <c r="S217" s="38"/>
      <c r="T217" s="38"/>
      <c r="U217" s="38"/>
      <c r="V217" s="38"/>
      <c r="W217" s="38"/>
      <c r="X217" s="38"/>
      <c r="Y217" s="38"/>
      <c r="Z217" s="40"/>
      <c r="AA217" s="39"/>
      <c r="AB217" s="38"/>
      <c r="AC217" s="38"/>
      <c r="AE217" s="50">
        <f t="shared" si="33"/>
        <v>0</v>
      </c>
      <c r="AF217" s="50">
        <f t="shared" si="30"/>
        <v>0</v>
      </c>
      <c r="AG217" s="50">
        <f t="shared" si="44"/>
        <v>0</v>
      </c>
      <c r="AH217" s="50">
        <f t="shared" si="34"/>
        <v>0</v>
      </c>
      <c r="AI217" s="50">
        <f t="shared" si="35"/>
        <v>0</v>
      </c>
      <c r="AJ217" s="143">
        <f t="shared" si="36"/>
        <v>0</v>
      </c>
      <c r="AK217" s="50">
        <f t="shared" si="37"/>
        <v>0</v>
      </c>
      <c r="AL217" s="164"/>
      <c r="AM217" s="164"/>
      <c r="AN217" s="164"/>
      <c r="AO217" s="49">
        <f t="shared" si="38"/>
        <v>0</v>
      </c>
      <c r="AP217" s="42">
        <f t="shared" si="39"/>
        <v>0</v>
      </c>
      <c r="AQ217" s="42">
        <f t="shared" si="40"/>
        <v>0</v>
      </c>
      <c r="AR217" s="42">
        <f t="shared" si="41"/>
        <v>0</v>
      </c>
      <c r="AS217" s="42">
        <f t="shared" si="42"/>
        <v>0</v>
      </c>
      <c r="AT217" s="42">
        <f t="shared" si="43"/>
        <v>0</v>
      </c>
    </row>
    <row r="218" spans="1:46" ht="15" customHeight="1" x14ac:dyDescent="0.35">
      <c r="A218" s="37">
        <v>186</v>
      </c>
      <c r="B218" s="38"/>
      <c r="C218" s="163"/>
      <c r="D218" s="212"/>
      <c r="E218" s="38"/>
      <c r="F218" s="39"/>
      <c r="G218" s="38"/>
      <c r="H218" s="38"/>
      <c r="I218" s="39"/>
      <c r="J218" s="38"/>
      <c r="K218" s="38"/>
      <c r="L218" s="38"/>
      <c r="M218" s="213"/>
      <c r="N218" s="47" t="str">
        <f t="shared" si="32"/>
        <v>VIDE</v>
      </c>
      <c r="O218" s="38"/>
      <c r="P218" s="38"/>
      <c r="Q218" s="38"/>
      <c r="R218" s="38"/>
      <c r="S218" s="38"/>
      <c r="T218" s="38"/>
      <c r="U218" s="38"/>
      <c r="V218" s="38"/>
      <c r="W218" s="38"/>
      <c r="X218" s="38"/>
      <c r="Y218" s="38"/>
      <c r="Z218" s="40"/>
      <c r="AA218" s="39"/>
      <c r="AB218" s="38"/>
      <c r="AC218" s="38"/>
      <c r="AE218" s="50">
        <f t="shared" si="33"/>
        <v>0</v>
      </c>
      <c r="AF218" s="50">
        <f t="shared" si="30"/>
        <v>0</v>
      </c>
      <c r="AG218" s="50">
        <f t="shared" si="44"/>
        <v>0</v>
      </c>
      <c r="AH218" s="50">
        <f t="shared" si="34"/>
        <v>0</v>
      </c>
      <c r="AI218" s="50">
        <f t="shared" si="35"/>
        <v>0</v>
      </c>
      <c r="AJ218" s="143">
        <f t="shared" si="36"/>
        <v>0</v>
      </c>
      <c r="AK218" s="50">
        <f t="shared" si="37"/>
        <v>0</v>
      </c>
      <c r="AL218" s="164"/>
      <c r="AM218" s="164"/>
      <c r="AN218" s="164"/>
      <c r="AO218" s="49">
        <f t="shared" si="38"/>
        <v>0</v>
      </c>
      <c r="AP218" s="42">
        <f t="shared" si="39"/>
        <v>0</v>
      </c>
      <c r="AQ218" s="42">
        <f t="shared" si="40"/>
        <v>0</v>
      </c>
      <c r="AR218" s="42">
        <f t="shared" si="41"/>
        <v>0</v>
      </c>
      <c r="AS218" s="42">
        <f t="shared" si="42"/>
        <v>0</v>
      </c>
      <c r="AT218" s="42">
        <f t="shared" si="43"/>
        <v>0</v>
      </c>
    </row>
    <row r="219" spans="1:46" ht="15" customHeight="1" x14ac:dyDescent="0.35">
      <c r="A219" s="37">
        <v>187</v>
      </c>
      <c r="B219" s="38"/>
      <c r="C219" s="163"/>
      <c r="D219" s="212"/>
      <c r="E219" s="38"/>
      <c r="F219" s="39"/>
      <c r="G219" s="38"/>
      <c r="H219" s="38"/>
      <c r="I219" s="39"/>
      <c r="J219" s="38"/>
      <c r="K219" s="38"/>
      <c r="L219" s="38"/>
      <c r="M219" s="213"/>
      <c r="N219" s="47" t="str">
        <f t="shared" si="32"/>
        <v>VIDE</v>
      </c>
      <c r="O219" s="38"/>
      <c r="P219" s="38"/>
      <c r="Q219" s="38"/>
      <c r="R219" s="38"/>
      <c r="S219" s="38"/>
      <c r="T219" s="38"/>
      <c r="U219" s="38"/>
      <c r="V219" s="38"/>
      <c r="W219" s="38"/>
      <c r="X219" s="38"/>
      <c r="Y219" s="38"/>
      <c r="Z219" s="40"/>
      <c r="AA219" s="39"/>
      <c r="AB219" s="38"/>
      <c r="AC219" s="38"/>
      <c r="AE219" s="50">
        <f t="shared" si="33"/>
        <v>0</v>
      </c>
      <c r="AF219" s="50">
        <f t="shared" si="30"/>
        <v>0</v>
      </c>
      <c r="AG219" s="50">
        <f t="shared" si="44"/>
        <v>0</v>
      </c>
      <c r="AH219" s="50">
        <f t="shared" si="34"/>
        <v>0</v>
      </c>
      <c r="AI219" s="50">
        <f t="shared" si="35"/>
        <v>0</v>
      </c>
      <c r="AJ219" s="143">
        <f t="shared" si="36"/>
        <v>0</v>
      </c>
      <c r="AK219" s="50">
        <f t="shared" si="37"/>
        <v>0</v>
      </c>
      <c r="AL219" s="164"/>
      <c r="AM219" s="164"/>
      <c r="AN219" s="164"/>
      <c r="AO219" s="49">
        <f t="shared" si="38"/>
        <v>0</v>
      </c>
      <c r="AP219" s="42">
        <f t="shared" si="39"/>
        <v>0</v>
      </c>
      <c r="AQ219" s="42">
        <f t="shared" si="40"/>
        <v>0</v>
      </c>
      <c r="AR219" s="42">
        <f t="shared" si="41"/>
        <v>0</v>
      </c>
      <c r="AS219" s="42">
        <f t="shared" si="42"/>
        <v>0</v>
      </c>
      <c r="AT219" s="42">
        <f t="shared" si="43"/>
        <v>0</v>
      </c>
    </row>
    <row r="220" spans="1:46" ht="15" customHeight="1" x14ac:dyDescent="0.35">
      <c r="A220" s="37">
        <v>188</v>
      </c>
      <c r="B220" s="38"/>
      <c r="C220" s="163"/>
      <c r="D220" s="212"/>
      <c r="E220" s="38"/>
      <c r="F220" s="39"/>
      <c r="G220" s="38"/>
      <c r="H220" s="38"/>
      <c r="I220" s="39"/>
      <c r="J220" s="38"/>
      <c r="K220" s="38"/>
      <c r="L220" s="38"/>
      <c r="M220" s="213"/>
      <c r="N220" s="47" t="str">
        <f t="shared" si="32"/>
        <v>VIDE</v>
      </c>
      <c r="O220" s="38"/>
      <c r="P220" s="38"/>
      <c r="Q220" s="38"/>
      <c r="R220" s="38"/>
      <c r="S220" s="38"/>
      <c r="T220" s="38"/>
      <c r="U220" s="38"/>
      <c r="V220" s="38"/>
      <c r="W220" s="38"/>
      <c r="X220" s="38"/>
      <c r="Y220" s="38"/>
      <c r="Z220" s="40"/>
      <c r="AA220" s="39"/>
      <c r="AB220" s="38"/>
      <c r="AC220" s="38"/>
      <c r="AE220" s="50">
        <f t="shared" si="33"/>
        <v>0</v>
      </c>
      <c r="AF220" s="50">
        <f t="shared" si="30"/>
        <v>0</v>
      </c>
      <c r="AG220" s="50">
        <f t="shared" si="44"/>
        <v>0</v>
      </c>
      <c r="AH220" s="50">
        <f t="shared" si="34"/>
        <v>0</v>
      </c>
      <c r="AI220" s="50">
        <f t="shared" si="35"/>
        <v>0</v>
      </c>
      <c r="AJ220" s="143">
        <f t="shared" si="36"/>
        <v>0</v>
      </c>
      <c r="AK220" s="50">
        <f t="shared" si="37"/>
        <v>0</v>
      </c>
      <c r="AL220" s="164"/>
      <c r="AM220" s="164"/>
      <c r="AN220" s="164"/>
      <c r="AO220" s="49">
        <f t="shared" si="38"/>
        <v>0</v>
      </c>
      <c r="AP220" s="42">
        <f t="shared" si="39"/>
        <v>0</v>
      </c>
      <c r="AQ220" s="42">
        <f t="shared" si="40"/>
        <v>0</v>
      </c>
      <c r="AR220" s="42">
        <f t="shared" si="41"/>
        <v>0</v>
      </c>
      <c r="AS220" s="42">
        <f t="shared" si="42"/>
        <v>0</v>
      </c>
      <c r="AT220" s="42">
        <f t="shared" si="43"/>
        <v>0</v>
      </c>
    </row>
    <row r="221" spans="1:46" ht="15" customHeight="1" x14ac:dyDescent="0.35">
      <c r="A221" s="37">
        <v>189</v>
      </c>
      <c r="B221" s="38"/>
      <c r="C221" s="163"/>
      <c r="D221" s="212"/>
      <c r="E221" s="38"/>
      <c r="F221" s="39"/>
      <c r="G221" s="38"/>
      <c r="H221" s="38"/>
      <c r="I221" s="39"/>
      <c r="J221" s="38"/>
      <c r="K221" s="38"/>
      <c r="L221" s="38"/>
      <c r="M221" s="213"/>
      <c r="N221" s="47" t="str">
        <f t="shared" si="32"/>
        <v>VIDE</v>
      </c>
      <c r="O221" s="38"/>
      <c r="P221" s="38"/>
      <c r="Q221" s="38"/>
      <c r="R221" s="38"/>
      <c r="S221" s="38"/>
      <c r="T221" s="38"/>
      <c r="U221" s="38"/>
      <c r="V221" s="38"/>
      <c r="W221" s="38"/>
      <c r="X221" s="38"/>
      <c r="Y221" s="38"/>
      <c r="Z221" s="40"/>
      <c r="AA221" s="39"/>
      <c r="AB221" s="38"/>
      <c r="AC221" s="38"/>
      <c r="AE221" s="50">
        <f t="shared" si="33"/>
        <v>0</v>
      </c>
      <c r="AF221" s="50">
        <f t="shared" si="30"/>
        <v>0</v>
      </c>
      <c r="AG221" s="50">
        <f t="shared" si="44"/>
        <v>0</v>
      </c>
      <c r="AH221" s="50">
        <f t="shared" si="34"/>
        <v>0</v>
      </c>
      <c r="AI221" s="50">
        <f t="shared" si="35"/>
        <v>0</v>
      </c>
      <c r="AJ221" s="143">
        <f t="shared" si="36"/>
        <v>0</v>
      </c>
      <c r="AK221" s="50">
        <f t="shared" si="37"/>
        <v>0</v>
      </c>
      <c r="AL221" s="164"/>
      <c r="AM221" s="164"/>
      <c r="AN221" s="164"/>
      <c r="AO221" s="49">
        <f t="shared" si="38"/>
        <v>0</v>
      </c>
      <c r="AP221" s="42">
        <f t="shared" si="39"/>
        <v>0</v>
      </c>
      <c r="AQ221" s="42">
        <f t="shared" si="40"/>
        <v>0</v>
      </c>
      <c r="AR221" s="42">
        <f t="shared" si="41"/>
        <v>0</v>
      </c>
      <c r="AS221" s="42">
        <f t="shared" si="42"/>
        <v>0</v>
      </c>
      <c r="AT221" s="42">
        <f t="shared" si="43"/>
        <v>0</v>
      </c>
    </row>
    <row r="222" spans="1:46" ht="15" customHeight="1" x14ac:dyDescent="0.35">
      <c r="A222" s="37">
        <v>190</v>
      </c>
      <c r="B222" s="38"/>
      <c r="C222" s="163"/>
      <c r="D222" s="212"/>
      <c r="E222" s="38"/>
      <c r="F222" s="39"/>
      <c r="G222" s="38"/>
      <c r="H222" s="38"/>
      <c r="I222" s="39"/>
      <c r="J222" s="38"/>
      <c r="K222" s="38"/>
      <c r="L222" s="38"/>
      <c r="M222" s="213"/>
      <c r="N222" s="47" t="str">
        <f t="shared" si="32"/>
        <v>VIDE</v>
      </c>
      <c r="O222" s="38"/>
      <c r="P222" s="38"/>
      <c r="Q222" s="38"/>
      <c r="R222" s="38"/>
      <c r="S222" s="38"/>
      <c r="T222" s="38"/>
      <c r="U222" s="38"/>
      <c r="V222" s="38"/>
      <c r="W222" s="38"/>
      <c r="X222" s="38"/>
      <c r="Y222" s="38"/>
      <c r="Z222" s="40"/>
      <c r="AA222" s="39"/>
      <c r="AB222" s="38"/>
      <c r="AC222" s="38"/>
      <c r="AE222" s="50">
        <f t="shared" si="33"/>
        <v>0</v>
      </c>
      <c r="AF222" s="50">
        <f t="shared" si="30"/>
        <v>0</v>
      </c>
      <c r="AG222" s="50">
        <f t="shared" si="44"/>
        <v>0</v>
      </c>
      <c r="AH222" s="50">
        <f t="shared" si="34"/>
        <v>0</v>
      </c>
      <c r="AI222" s="50">
        <f t="shared" si="35"/>
        <v>0</v>
      </c>
      <c r="AJ222" s="143">
        <f t="shared" si="36"/>
        <v>0</v>
      </c>
      <c r="AK222" s="50">
        <f t="shared" si="37"/>
        <v>0</v>
      </c>
      <c r="AL222" s="164"/>
      <c r="AM222" s="164"/>
      <c r="AN222" s="164"/>
      <c r="AO222" s="49">
        <f t="shared" si="38"/>
        <v>0</v>
      </c>
      <c r="AP222" s="42">
        <f t="shared" si="39"/>
        <v>0</v>
      </c>
      <c r="AQ222" s="42">
        <f t="shared" si="40"/>
        <v>0</v>
      </c>
      <c r="AR222" s="42">
        <f t="shared" si="41"/>
        <v>0</v>
      </c>
      <c r="AS222" s="42">
        <f t="shared" si="42"/>
        <v>0</v>
      </c>
      <c r="AT222" s="42">
        <f t="shared" si="43"/>
        <v>0</v>
      </c>
    </row>
    <row r="223" spans="1:46" ht="15" customHeight="1" x14ac:dyDescent="0.35">
      <c r="A223" s="37">
        <v>191</v>
      </c>
      <c r="B223" s="38"/>
      <c r="C223" s="163"/>
      <c r="D223" s="212"/>
      <c r="E223" s="38"/>
      <c r="F223" s="39"/>
      <c r="G223" s="38"/>
      <c r="H223" s="38"/>
      <c r="I223" s="39"/>
      <c r="J223" s="38"/>
      <c r="K223" s="38"/>
      <c r="L223" s="38"/>
      <c r="M223" s="213"/>
      <c r="N223" s="47" t="str">
        <f t="shared" si="32"/>
        <v>VIDE</v>
      </c>
      <c r="O223" s="38"/>
      <c r="P223" s="38"/>
      <c r="Q223" s="38"/>
      <c r="R223" s="38"/>
      <c r="S223" s="38"/>
      <c r="T223" s="38"/>
      <c r="U223" s="38"/>
      <c r="V223" s="38"/>
      <c r="W223" s="38"/>
      <c r="X223" s="38"/>
      <c r="Y223" s="38"/>
      <c r="Z223" s="40"/>
      <c r="AA223" s="39"/>
      <c r="AB223" s="38"/>
      <c r="AC223" s="38"/>
      <c r="AE223" s="50">
        <f t="shared" si="33"/>
        <v>0</v>
      </c>
      <c r="AF223" s="50">
        <f t="shared" si="30"/>
        <v>0</v>
      </c>
      <c r="AG223" s="50">
        <f t="shared" si="44"/>
        <v>0</v>
      </c>
      <c r="AH223" s="50">
        <f t="shared" si="34"/>
        <v>0</v>
      </c>
      <c r="AI223" s="50">
        <f t="shared" si="35"/>
        <v>0</v>
      </c>
      <c r="AJ223" s="143">
        <f t="shared" si="36"/>
        <v>0</v>
      </c>
      <c r="AK223" s="50">
        <f t="shared" si="37"/>
        <v>0</v>
      </c>
      <c r="AL223" s="164"/>
      <c r="AM223" s="164"/>
      <c r="AN223" s="164"/>
      <c r="AO223" s="49">
        <f t="shared" si="38"/>
        <v>0</v>
      </c>
      <c r="AP223" s="42">
        <f t="shared" si="39"/>
        <v>0</v>
      </c>
      <c r="AQ223" s="42">
        <f t="shared" si="40"/>
        <v>0</v>
      </c>
      <c r="AR223" s="42">
        <f t="shared" si="41"/>
        <v>0</v>
      </c>
      <c r="AS223" s="42">
        <f t="shared" si="42"/>
        <v>0</v>
      </c>
      <c r="AT223" s="42">
        <f t="shared" si="43"/>
        <v>0</v>
      </c>
    </row>
    <row r="224" spans="1:46" ht="15" customHeight="1" x14ac:dyDescent="0.35">
      <c r="A224" s="37">
        <v>192</v>
      </c>
      <c r="B224" s="38"/>
      <c r="C224" s="163"/>
      <c r="D224" s="212"/>
      <c r="E224" s="38"/>
      <c r="F224" s="39"/>
      <c r="G224" s="38"/>
      <c r="H224" s="38"/>
      <c r="I224" s="39"/>
      <c r="J224" s="38"/>
      <c r="K224" s="38"/>
      <c r="L224" s="38"/>
      <c r="M224" s="213"/>
      <c r="N224" s="47" t="str">
        <f t="shared" si="32"/>
        <v>VIDE</v>
      </c>
      <c r="O224" s="38"/>
      <c r="P224" s="38"/>
      <c r="Q224" s="38"/>
      <c r="R224" s="38"/>
      <c r="S224" s="38"/>
      <c r="T224" s="38"/>
      <c r="U224" s="38"/>
      <c r="V224" s="38"/>
      <c r="W224" s="38"/>
      <c r="X224" s="38"/>
      <c r="Y224" s="38"/>
      <c r="Z224" s="40"/>
      <c r="AA224" s="39"/>
      <c r="AB224" s="38"/>
      <c r="AC224" s="38"/>
      <c r="AE224" s="50">
        <f t="shared" si="33"/>
        <v>0</v>
      </c>
      <c r="AF224" s="50">
        <f t="shared" si="30"/>
        <v>0</v>
      </c>
      <c r="AG224" s="50">
        <f t="shared" si="44"/>
        <v>0</v>
      </c>
      <c r="AH224" s="50">
        <f t="shared" si="34"/>
        <v>0</v>
      </c>
      <c r="AI224" s="50">
        <f t="shared" si="35"/>
        <v>0</v>
      </c>
      <c r="AJ224" s="143">
        <f t="shared" si="36"/>
        <v>0</v>
      </c>
      <c r="AK224" s="50">
        <f t="shared" si="37"/>
        <v>0</v>
      </c>
      <c r="AL224" s="164"/>
      <c r="AM224" s="164"/>
      <c r="AN224" s="164"/>
      <c r="AO224" s="49">
        <f t="shared" si="38"/>
        <v>0</v>
      </c>
      <c r="AP224" s="42">
        <f t="shared" si="39"/>
        <v>0</v>
      </c>
      <c r="AQ224" s="42">
        <f t="shared" si="40"/>
        <v>0</v>
      </c>
      <c r="AR224" s="42">
        <f t="shared" si="41"/>
        <v>0</v>
      </c>
      <c r="AS224" s="42">
        <f t="shared" si="42"/>
        <v>0</v>
      </c>
      <c r="AT224" s="42">
        <f t="shared" si="43"/>
        <v>0</v>
      </c>
    </row>
    <row r="225" spans="1:46" ht="15" customHeight="1" x14ac:dyDescent="0.35">
      <c r="A225" s="37">
        <v>193</v>
      </c>
      <c r="B225" s="38"/>
      <c r="C225" s="163"/>
      <c r="D225" s="212"/>
      <c r="E225" s="38"/>
      <c r="F225" s="39"/>
      <c r="G225" s="38"/>
      <c r="H225" s="38"/>
      <c r="I225" s="39"/>
      <c r="J225" s="38"/>
      <c r="K225" s="38"/>
      <c r="L225" s="38"/>
      <c r="M225" s="213"/>
      <c r="N225" s="47" t="str">
        <f t="shared" si="32"/>
        <v>VIDE</v>
      </c>
      <c r="O225" s="38"/>
      <c r="P225" s="38"/>
      <c r="Q225" s="38"/>
      <c r="R225" s="38"/>
      <c r="S225" s="38"/>
      <c r="T225" s="38"/>
      <c r="U225" s="38"/>
      <c r="V225" s="38"/>
      <c r="W225" s="38"/>
      <c r="X225" s="38"/>
      <c r="Y225" s="38"/>
      <c r="Z225" s="40"/>
      <c r="AA225" s="39"/>
      <c r="AB225" s="38"/>
      <c r="AC225" s="38"/>
      <c r="AE225" s="50">
        <f t="shared" si="33"/>
        <v>0</v>
      </c>
      <c r="AF225" s="50">
        <f t="shared" ref="AF225:AF232" si="45">+COUNTIF(X225,"*Réparation reportée*")</f>
        <v>0</v>
      </c>
      <c r="AG225" s="50">
        <f t="shared" ref="AG225:AG232" si="46">IF(AND(N225=1,AF225=1),1,0)</f>
        <v>0</v>
      </c>
      <c r="AH225" s="50">
        <f t="shared" si="34"/>
        <v>0</v>
      </c>
      <c r="AI225" s="50">
        <f t="shared" si="35"/>
        <v>0</v>
      </c>
      <c r="AJ225" s="143">
        <f t="shared" si="36"/>
        <v>0</v>
      </c>
      <c r="AK225" s="50">
        <f t="shared" si="37"/>
        <v>0</v>
      </c>
      <c r="AL225" s="164"/>
      <c r="AM225" s="164"/>
      <c r="AN225" s="164"/>
      <c r="AO225" s="49">
        <f t="shared" si="38"/>
        <v>0</v>
      </c>
      <c r="AP225" s="42">
        <f t="shared" si="39"/>
        <v>0</v>
      </c>
      <c r="AQ225" s="42">
        <f t="shared" si="40"/>
        <v>0</v>
      </c>
      <c r="AR225" s="42">
        <f t="shared" si="41"/>
        <v>0</v>
      </c>
      <c r="AS225" s="42">
        <f t="shared" si="42"/>
        <v>0</v>
      </c>
      <c r="AT225" s="42">
        <f t="shared" si="43"/>
        <v>0</v>
      </c>
    </row>
    <row r="226" spans="1:46" ht="15" customHeight="1" x14ac:dyDescent="0.35">
      <c r="A226" s="37">
        <v>194</v>
      </c>
      <c r="B226" s="38"/>
      <c r="C226" s="163"/>
      <c r="D226" s="212"/>
      <c r="E226" s="38"/>
      <c r="F226" s="39"/>
      <c r="G226" s="38"/>
      <c r="H226" s="38"/>
      <c r="I226" s="39"/>
      <c r="J226" s="38"/>
      <c r="K226" s="38"/>
      <c r="L226" s="38"/>
      <c r="M226" s="213"/>
      <c r="N226" s="47" t="str">
        <f t="shared" ref="N226:N232" si="47">_xlfn.IFS(AND(OR(C226&lt;&gt;"",D226&lt;&gt;""),M226&lt;&gt;""),"VRAI",AND(OR(C226="",D226=""),M226&lt;&gt;""),"FAUX",AND(C226&lt;&gt;"",D226&lt;&gt;"",M226=""),"VIDE",M226="", "VIDE")</f>
        <v>VIDE</v>
      </c>
      <c r="O226" s="38"/>
      <c r="P226" s="38"/>
      <c r="Q226" s="38"/>
      <c r="R226" s="38"/>
      <c r="S226" s="38"/>
      <c r="T226" s="38"/>
      <c r="U226" s="38"/>
      <c r="V226" s="38"/>
      <c r="W226" s="38"/>
      <c r="X226" s="38"/>
      <c r="Y226" s="38"/>
      <c r="Z226" s="40"/>
      <c r="AA226" s="39"/>
      <c r="AB226" s="38"/>
      <c r="AC226" s="38"/>
      <c r="AE226" s="50">
        <f t="shared" ref="AE226:AE232" si="48">IF(AND(N226=1,X226="panne réparée"),1,0)</f>
        <v>0</v>
      </c>
      <c r="AF226" s="50">
        <f t="shared" si="45"/>
        <v>0</v>
      </c>
      <c r="AG226" s="50">
        <f t="shared" si="46"/>
        <v>0</v>
      </c>
      <c r="AH226" s="50">
        <f t="shared" ref="AH226:AH232" si="49">IF(AJ226=1,MONTH(F226),0)</f>
        <v>0</v>
      </c>
      <c r="AI226" s="50">
        <f t="shared" ref="AI226:AI232" si="50">IF(AJ226=1,YEAR(F226),0)</f>
        <v>0</v>
      </c>
      <c r="AJ226" s="143">
        <f t="shared" ref="AJ226:AJ232" si="51">IF(D226&lt;&gt;"",1,0)</f>
        <v>0</v>
      </c>
      <c r="AK226" s="50">
        <f t="shared" ref="AK226:AK232" si="52">+COUNTIF(X226,"*Panne non réparée*")</f>
        <v>0</v>
      </c>
      <c r="AL226" s="164"/>
      <c r="AM226" s="164"/>
      <c r="AN226" s="164"/>
      <c r="AO226" s="49">
        <f t="shared" ref="AO226:AO232" si="53">+IF(N226="VRAI",1,0)</f>
        <v>0</v>
      </c>
      <c r="AP226" s="42">
        <f t="shared" ref="AP226:AP232" si="54">IF(AND(AO226=1,Y226="Moins de 30 min"),1,0)</f>
        <v>0</v>
      </c>
      <c r="AQ226" s="42">
        <f t="shared" ref="AQ226:AQ232" si="55">IF(AND(AO226=1,Y226="30 min"),1,0)</f>
        <v>0</v>
      </c>
      <c r="AR226" s="42">
        <f t="shared" ref="AR226:AR232" si="56">IF(AND(AO226=1,Y226="30 min - 1 heure"),1,0)</f>
        <v>0</v>
      </c>
      <c r="AS226" s="42">
        <f t="shared" ref="AS226:AS232" si="57">IF(AND(AO226=1,Y226="1 heure - 2 heures"),1,0)</f>
        <v>0</v>
      </c>
      <c r="AT226" s="42">
        <f t="shared" ref="AT226:AT232" si="58">IF(AND(AO226=1,Y226="Plus que 2 heures"),1,0)</f>
        <v>0</v>
      </c>
    </row>
    <row r="227" spans="1:46" ht="15" customHeight="1" x14ac:dyDescent="0.35">
      <c r="A227" s="37">
        <v>195</v>
      </c>
      <c r="B227" s="38"/>
      <c r="C227" s="163"/>
      <c r="D227" s="212"/>
      <c r="E227" s="38"/>
      <c r="F227" s="39"/>
      <c r="G227" s="38"/>
      <c r="H227" s="38"/>
      <c r="I227" s="39"/>
      <c r="J227" s="38"/>
      <c r="K227" s="38"/>
      <c r="L227" s="38"/>
      <c r="M227" s="213"/>
      <c r="N227" s="47" t="str">
        <f t="shared" si="47"/>
        <v>VIDE</v>
      </c>
      <c r="O227" s="38"/>
      <c r="P227" s="38"/>
      <c r="Q227" s="38"/>
      <c r="R227" s="38"/>
      <c r="S227" s="38"/>
      <c r="T227" s="38"/>
      <c r="U227" s="38"/>
      <c r="V227" s="38"/>
      <c r="W227" s="38"/>
      <c r="X227" s="38"/>
      <c r="Y227" s="38"/>
      <c r="Z227" s="40"/>
      <c r="AA227" s="39"/>
      <c r="AB227" s="38"/>
      <c r="AC227" s="38"/>
      <c r="AE227" s="50">
        <f t="shared" si="48"/>
        <v>0</v>
      </c>
      <c r="AF227" s="50">
        <f t="shared" si="45"/>
        <v>0</v>
      </c>
      <c r="AG227" s="50">
        <f t="shared" si="46"/>
        <v>0</v>
      </c>
      <c r="AH227" s="50">
        <f t="shared" si="49"/>
        <v>0</v>
      </c>
      <c r="AI227" s="50">
        <f t="shared" si="50"/>
        <v>0</v>
      </c>
      <c r="AJ227" s="143">
        <f t="shared" si="51"/>
        <v>0</v>
      </c>
      <c r="AK227" s="50">
        <f t="shared" si="52"/>
        <v>0</v>
      </c>
      <c r="AL227" s="164"/>
      <c r="AM227" s="164"/>
      <c r="AN227" s="164"/>
      <c r="AO227" s="49">
        <f t="shared" si="53"/>
        <v>0</v>
      </c>
      <c r="AP227" s="42">
        <f t="shared" si="54"/>
        <v>0</v>
      </c>
      <c r="AQ227" s="42">
        <f t="shared" si="55"/>
        <v>0</v>
      </c>
      <c r="AR227" s="42">
        <f t="shared" si="56"/>
        <v>0</v>
      </c>
      <c r="AS227" s="42">
        <f t="shared" si="57"/>
        <v>0</v>
      </c>
      <c r="AT227" s="42">
        <f t="shared" si="58"/>
        <v>0</v>
      </c>
    </row>
    <row r="228" spans="1:46" ht="15" customHeight="1" x14ac:dyDescent="0.35">
      <c r="A228" s="37">
        <v>196</v>
      </c>
      <c r="B228" s="38"/>
      <c r="C228" s="163"/>
      <c r="D228" s="212"/>
      <c r="E228" s="38"/>
      <c r="F228" s="39"/>
      <c r="G228" s="38"/>
      <c r="H228" s="38"/>
      <c r="I228" s="39"/>
      <c r="J228" s="38"/>
      <c r="K228" s="38"/>
      <c r="L228" s="38"/>
      <c r="M228" s="213"/>
      <c r="N228" s="47" t="str">
        <f t="shared" si="47"/>
        <v>VIDE</v>
      </c>
      <c r="O228" s="38"/>
      <c r="P228" s="38"/>
      <c r="Q228" s="38"/>
      <c r="R228" s="38"/>
      <c r="S228" s="38"/>
      <c r="T228" s="38"/>
      <c r="U228" s="38"/>
      <c r="V228" s="38"/>
      <c r="W228" s="38"/>
      <c r="X228" s="38"/>
      <c r="Y228" s="38"/>
      <c r="Z228" s="40"/>
      <c r="AA228" s="39"/>
      <c r="AB228" s="38"/>
      <c r="AC228" s="38"/>
      <c r="AE228" s="50">
        <f t="shared" si="48"/>
        <v>0</v>
      </c>
      <c r="AF228" s="50">
        <f t="shared" si="45"/>
        <v>0</v>
      </c>
      <c r="AG228" s="50">
        <f t="shared" si="46"/>
        <v>0</v>
      </c>
      <c r="AH228" s="50">
        <f t="shared" si="49"/>
        <v>0</v>
      </c>
      <c r="AI228" s="50">
        <f t="shared" si="50"/>
        <v>0</v>
      </c>
      <c r="AJ228" s="143">
        <f t="shared" si="51"/>
        <v>0</v>
      </c>
      <c r="AK228" s="50">
        <f t="shared" si="52"/>
        <v>0</v>
      </c>
      <c r="AL228" s="164"/>
      <c r="AM228" s="164"/>
      <c r="AN228" s="164"/>
      <c r="AO228" s="49">
        <f t="shared" si="53"/>
        <v>0</v>
      </c>
      <c r="AP228" s="42">
        <f t="shared" si="54"/>
        <v>0</v>
      </c>
      <c r="AQ228" s="42">
        <f t="shared" si="55"/>
        <v>0</v>
      </c>
      <c r="AR228" s="42">
        <f t="shared" si="56"/>
        <v>0</v>
      </c>
      <c r="AS228" s="42">
        <f t="shared" si="57"/>
        <v>0</v>
      </c>
      <c r="AT228" s="42">
        <f t="shared" si="58"/>
        <v>0</v>
      </c>
    </row>
    <row r="229" spans="1:46" ht="15" customHeight="1" x14ac:dyDescent="0.35">
      <c r="A229" s="37">
        <v>197</v>
      </c>
      <c r="B229" s="38"/>
      <c r="C229" s="163"/>
      <c r="D229" s="212"/>
      <c r="E229" s="38"/>
      <c r="F229" s="39"/>
      <c r="G229" s="38"/>
      <c r="H229" s="38"/>
      <c r="I229" s="39"/>
      <c r="J229" s="38"/>
      <c r="K229" s="38"/>
      <c r="L229" s="38"/>
      <c r="M229" s="213"/>
      <c r="N229" s="47" t="str">
        <f t="shared" si="47"/>
        <v>VIDE</v>
      </c>
      <c r="O229" s="38"/>
      <c r="P229" s="38"/>
      <c r="Q229" s="38"/>
      <c r="R229" s="38"/>
      <c r="S229" s="38"/>
      <c r="T229" s="38"/>
      <c r="U229" s="38"/>
      <c r="V229" s="38"/>
      <c r="W229" s="38"/>
      <c r="X229" s="38"/>
      <c r="Y229" s="38"/>
      <c r="Z229" s="40"/>
      <c r="AA229" s="39"/>
      <c r="AB229" s="38"/>
      <c r="AC229" s="38"/>
      <c r="AE229" s="50">
        <f t="shared" si="48"/>
        <v>0</v>
      </c>
      <c r="AF229" s="50">
        <f t="shared" si="45"/>
        <v>0</v>
      </c>
      <c r="AG229" s="50">
        <f t="shared" si="46"/>
        <v>0</v>
      </c>
      <c r="AH229" s="50">
        <f t="shared" si="49"/>
        <v>0</v>
      </c>
      <c r="AI229" s="50">
        <f t="shared" si="50"/>
        <v>0</v>
      </c>
      <c r="AJ229" s="143">
        <f t="shared" si="51"/>
        <v>0</v>
      </c>
      <c r="AK229" s="50">
        <f t="shared" si="52"/>
        <v>0</v>
      </c>
      <c r="AL229" s="164"/>
      <c r="AM229" s="164"/>
      <c r="AN229" s="164"/>
      <c r="AO229" s="49">
        <f t="shared" si="53"/>
        <v>0</v>
      </c>
      <c r="AP229" s="42">
        <f t="shared" si="54"/>
        <v>0</v>
      </c>
      <c r="AQ229" s="42">
        <f t="shared" si="55"/>
        <v>0</v>
      </c>
      <c r="AR229" s="42">
        <f t="shared" si="56"/>
        <v>0</v>
      </c>
      <c r="AS229" s="42">
        <f t="shared" si="57"/>
        <v>0</v>
      </c>
      <c r="AT229" s="42">
        <f t="shared" si="58"/>
        <v>0</v>
      </c>
    </row>
    <row r="230" spans="1:46" ht="15" customHeight="1" x14ac:dyDescent="0.35">
      <c r="A230" s="37">
        <v>198</v>
      </c>
      <c r="B230" s="38"/>
      <c r="C230" s="163"/>
      <c r="D230" s="212"/>
      <c r="E230" s="38"/>
      <c r="F230" s="39"/>
      <c r="G230" s="38"/>
      <c r="H230" s="38"/>
      <c r="I230" s="39"/>
      <c r="J230" s="38"/>
      <c r="K230" s="38"/>
      <c r="L230" s="38"/>
      <c r="M230" s="213"/>
      <c r="N230" s="47" t="str">
        <f t="shared" si="47"/>
        <v>VIDE</v>
      </c>
      <c r="O230" s="38"/>
      <c r="P230" s="38"/>
      <c r="Q230" s="38"/>
      <c r="R230" s="38"/>
      <c r="S230" s="38"/>
      <c r="T230" s="38"/>
      <c r="U230" s="38"/>
      <c r="V230" s="38"/>
      <c r="W230" s="38"/>
      <c r="X230" s="38"/>
      <c r="Y230" s="38"/>
      <c r="Z230" s="40"/>
      <c r="AA230" s="39"/>
      <c r="AB230" s="38"/>
      <c r="AC230" s="38"/>
      <c r="AE230" s="50">
        <f t="shared" si="48"/>
        <v>0</v>
      </c>
      <c r="AF230" s="50">
        <f t="shared" si="45"/>
        <v>0</v>
      </c>
      <c r="AG230" s="50">
        <f t="shared" si="46"/>
        <v>0</v>
      </c>
      <c r="AH230" s="50">
        <f t="shared" si="49"/>
        <v>0</v>
      </c>
      <c r="AI230" s="50">
        <f t="shared" si="50"/>
        <v>0</v>
      </c>
      <c r="AJ230" s="143">
        <f t="shared" si="51"/>
        <v>0</v>
      </c>
      <c r="AK230" s="50">
        <f t="shared" si="52"/>
        <v>0</v>
      </c>
      <c r="AL230" s="164"/>
      <c r="AM230" s="164"/>
      <c r="AN230" s="164"/>
      <c r="AO230" s="49">
        <f t="shared" si="53"/>
        <v>0</v>
      </c>
      <c r="AP230" s="42">
        <f t="shared" si="54"/>
        <v>0</v>
      </c>
      <c r="AQ230" s="42">
        <f t="shared" si="55"/>
        <v>0</v>
      </c>
      <c r="AR230" s="42">
        <f t="shared" si="56"/>
        <v>0</v>
      </c>
      <c r="AS230" s="42">
        <f t="shared" si="57"/>
        <v>0</v>
      </c>
      <c r="AT230" s="42">
        <f t="shared" si="58"/>
        <v>0</v>
      </c>
    </row>
    <row r="231" spans="1:46" ht="15" customHeight="1" x14ac:dyDescent="0.35">
      <c r="A231" s="37">
        <v>199</v>
      </c>
      <c r="B231" s="38"/>
      <c r="C231" s="163"/>
      <c r="D231" s="212"/>
      <c r="E231" s="38"/>
      <c r="F231" s="39"/>
      <c r="G231" s="38"/>
      <c r="H231" s="38"/>
      <c r="I231" s="39"/>
      <c r="J231" s="38"/>
      <c r="K231" s="38"/>
      <c r="L231" s="38"/>
      <c r="M231" s="213"/>
      <c r="N231" s="47" t="str">
        <f t="shared" si="47"/>
        <v>VIDE</v>
      </c>
      <c r="O231" s="38"/>
      <c r="P231" s="38"/>
      <c r="Q231" s="38"/>
      <c r="R231" s="38"/>
      <c r="S231" s="38"/>
      <c r="T231" s="38"/>
      <c r="U231" s="38"/>
      <c r="V231" s="38"/>
      <c r="W231" s="38"/>
      <c r="X231" s="38"/>
      <c r="Y231" s="38"/>
      <c r="Z231" s="40"/>
      <c r="AA231" s="39"/>
      <c r="AB231" s="38"/>
      <c r="AC231" s="38"/>
      <c r="AE231" s="50">
        <f t="shared" si="48"/>
        <v>0</v>
      </c>
      <c r="AF231" s="50">
        <f t="shared" si="45"/>
        <v>0</v>
      </c>
      <c r="AG231" s="50">
        <f t="shared" si="46"/>
        <v>0</v>
      </c>
      <c r="AH231" s="50">
        <f t="shared" si="49"/>
        <v>0</v>
      </c>
      <c r="AI231" s="50">
        <f t="shared" si="50"/>
        <v>0</v>
      </c>
      <c r="AJ231" s="143">
        <f t="shared" si="51"/>
        <v>0</v>
      </c>
      <c r="AK231" s="50">
        <f t="shared" si="52"/>
        <v>0</v>
      </c>
      <c r="AL231" s="164"/>
      <c r="AM231" s="164"/>
      <c r="AN231" s="164"/>
      <c r="AO231" s="49">
        <f t="shared" si="53"/>
        <v>0</v>
      </c>
      <c r="AP231" s="42">
        <f t="shared" si="54"/>
        <v>0</v>
      </c>
      <c r="AQ231" s="42">
        <f t="shared" si="55"/>
        <v>0</v>
      </c>
      <c r="AR231" s="42">
        <f t="shared" si="56"/>
        <v>0</v>
      </c>
      <c r="AS231" s="42">
        <f t="shared" si="57"/>
        <v>0</v>
      </c>
      <c r="AT231" s="42">
        <f t="shared" si="58"/>
        <v>0</v>
      </c>
    </row>
    <row r="232" spans="1:46" ht="15" customHeight="1" x14ac:dyDescent="0.35">
      <c r="A232" s="37">
        <v>200</v>
      </c>
      <c r="B232" s="38"/>
      <c r="C232" s="163"/>
      <c r="D232" s="212"/>
      <c r="E232" s="38"/>
      <c r="F232" s="39"/>
      <c r="G232" s="38"/>
      <c r="H232" s="38"/>
      <c r="I232" s="39"/>
      <c r="J232" s="38"/>
      <c r="K232" s="38"/>
      <c r="L232" s="38"/>
      <c r="M232" s="213"/>
      <c r="N232" s="47" t="str">
        <f t="shared" si="47"/>
        <v>VIDE</v>
      </c>
      <c r="O232" s="38"/>
      <c r="P232" s="38"/>
      <c r="Q232" s="38"/>
      <c r="R232" s="38"/>
      <c r="S232" s="38"/>
      <c r="T232" s="38"/>
      <c r="U232" s="38"/>
      <c r="V232" s="38"/>
      <c r="W232" s="38"/>
      <c r="X232" s="38"/>
      <c r="Y232" s="38"/>
      <c r="Z232" s="40"/>
      <c r="AA232" s="39"/>
      <c r="AB232" s="38"/>
      <c r="AC232" s="38"/>
      <c r="AE232" s="50">
        <f t="shared" si="48"/>
        <v>0</v>
      </c>
      <c r="AF232" s="50">
        <f t="shared" si="45"/>
        <v>0</v>
      </c>
      <c r="AG232" s="50">
        <f t="shared" si="46"/>
        <v>0</v>
      </c>
      <c r="AH232" s="50">
        <f t="shared" si="49"/>
        <v>0</v>
      </c>
      <c r="AI232" s="50">
        <f t="shared" si="50"/>
        <v>0</v>
      </c>
      <c r="AJ232" s="143">
        <f t="shared" si="51"/>
        <v>0</v>
      </c>
      <c r="AK232" s="50">
        <f t="shared" si="52"/>
        <v>0</v>
      </c>
      <c r="AL232" s="164"/>
      <c r="AM232" s="164"/>
      <c r="AN232" s="164"/>
      <c r="AO232" s="49">
        <f t="shared" si="53"/>
        <v>0</v>
      </c>
      <c r="AP232" s="42">
        <f t="shared" si="54"/>
        <v>0</v>
      </c>
      <c r="AQ232" s="42">
        <f t="shared" si="55"/>
        <v>0</v>
      </c>
      <c r="AR232" s="42">
        <f t="shared" si="56"/>
        <v>0</v>
      </c>
      <c r="AS232" s="42">
        <f t="shared" si="57"/>
        <v>0</v>
      </c>
      <c r="AT232" s="42">
        <f t="shared" si="58"/>
        <v>0</v>
      </c>
    </row>
    <row r="233" spans="1:46" x14ac:dyDescent="0.35"/>
    <row r="234" spans="1:46" x14ac:dyDescent="0.35"/>
  </sheetData>
  <sheetProtection algorithmName="SHA-512" hashValue="kFFQqzIWlXtQKIx06y6+a1AEBsHekT/HE3gXolqH7oVRceBt+HoJnX6pt1+QLRLUx/U4qsvenrc33F81Hafm0g==" saltValue="BP8cakVbuj5INOsmL3UA9w==" spinCount="100000" sheet="1" selectLockedCells="1"/>
  <mergeCells count="43">
    <mergeCell ref="AU30:AU32"/>
    <mergeCell ref="C30:C32"/>
    <mergeCell ref="C23:D27"/>
    <mergeCell ref="AJ30:AJ32"/>
    <mergeCell ref="AP30:AP32"/>
    <mergeCell ref="AQ30:AQ32"/>
    <mergeCell ref="AR30:AR32"/>
    <mergeCell ref="AS30:AS32"/>
    <mergeCell ref="AT30:AT32"/>
    <mergeCell ref="AL30:AL32"/>
    <mergeCell ref="AM30:AM32"/>
    <mergeCell ref="AN30:AN32"/>
    <mergeCell ref="P30:P32"/>
    <mergeCell ref="U30:U32"/>
    <mergeCell ref="R30:R32"/>
    <mergeCell ref="S30:S32"/>
    <mergeCell ref="A6:AC9"/>
    <mergeCell ref="A10:AC10"/>
    <mergeCell ref="A30:A32"/>
    <mergeCell ref="B30:B32"/>
    <mergeCell ref="E30:E32"/>
    <mergeCell ref="F30:F32"/>
    <mergeCell ref="G30:G32"/>
    <mergeCell ref="H30:H32"/>
    <mergeCell ref="I30:I32"/>
    <mergeCell ref="J30:J32"/>
    <mergeCell ref="D30:D32"/>
    <mergeCell ref="Z30:Z32"/>
    <mergeCell ref="AA30:AA32"/>
    <mergeCell ref="AB30:AB32"/>
    <mergeCell ref="AC30:AC32"/>
    <mergeCell ref="W30:W32"/>
    <mergeCell ref="T30:T32"/>
    <mergeCell ref="V30:V32"/>
    <mergeCell ref="Y30:Y32"/>
    <mergeCell ref="M23:M27"/>
    <mergeCell ref="X30:X32"/>
    <mergeCell ref="Q30:Q32"/>
    <mergeCell ref="K30:K32"/>
    <mergeCell ref="L30:L32"/>
    <mergeCell ref="M30:M32"/>
    <mergeCell ref="N30:N32"/>
    <mergeCell ref="O30:O32"/>
  </mergeCells>
  <conditionalFormatting sqref="Q1:Q5">
    <cfRule type="cellIs" dxfId="3" priority="1" operator="equal">
      <formula>4.5</formula>
    </cfRule>
  </conditionalFormatting>
  <pageMargins left="0.7" right="0.7" top="0.75" bottom="0.75" header="0.3" footer="0.3"/>
  <pageSetup paperSize="9" scale="26" fitToHeight="0"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A998BBF-ED6E-42FB-BF34-6F7FA13BA9B8}">
          <x14:formula1>
            <xm:f>'Base de données (cachée)'!$A$50:$A$54</xm:f>
          </x14:formula1>
          <xm:sqref>Y33:Y232</xm:sqref>
        </x14:dataValidation>
        <x14:dataValidation type="list" allowBlank="1" showInputMessage="1" showErrorMessage="1" xr:uid="{5F1B1F03-97FD-40BC-965A-E2BC94B0F75D}">
          <x14:formula1>
            <xm:f>'Base de données (cachée)'!$C$37:$C$67</xm:f>
          </x14:formula1>
          <xm:sqref>M13</xm:sqref>
        </x14:dataValidation>
        <x14:dataValidation type="list" allowBlank="1" showInputMessage="1" showErrorMessage="1" xr:uid="{114326E6-C78D-45BE-9368-00FB1846681B}">
          <x14:formula1>
            <xm:f>'Base de données (cachée)'!$A$36:$A$47</xm:f>
          </x14:formula1>
          <xm:sqref>L13</xm:sqref>
        </x14:dataValidation>
        <x14:dataValidation type="list" allowBlank="1" showInputMessage="1" showErrorMessage="1" xr:uid="{66CA9C34-8635-4334-9C7B-4061B4646041}">
          <x14:formula1>
            <xm:f>'Base de données (cachée)'!$A$21:$A$26</xm:f>
          </x14:formula1>
          <xm:sqref>X33:X232</xm:sqref>
        </x14:dataValidation>
        <x14:dataValidation type="list" allowBlank="1" showInputMessage="1" showErrorMessage="1" xr:uid="{137F5E75-CAA3-465B-8009-4713FC6889E3}">
          <x14:formula1>
            <xm:f>'Base de données (cachée)'!$A$16:$A$18</xm:f>
          </x14:formula1>
          <xm:sqref>J33:J232</xm:sqref>
        </x14:dataValidation>
        <x14:dataValidation type="list" allowBlank="1" showInputMessage="1" showErrorMessage="1" xr:uid="{0066A3EB-9606-44FD-A2AA-B13BA162F44B}">
          <x14:formula1>
            <xm:f>'Base de données (cachée)'!$A$12:$A$13</xm:f>
          </x14:formula1>
          <xm:sqref>G33:G232</xm:sqref>
        </x14:dataValidation>
        <x14:dataValidation type="list" allowBlank="1" showInputMessage="1" showErrorMessage="1" xr:uid="{6A8EF46C-1D8B-460B-B80C-FF8FF6C9B9D4}">
          <x14:formula1>
            <xm:f>'Base de données (cachée)'!$A$4:$A$9</xm:f>
          </x14:formula1>
          <xm:sqref>E33:E232</xm:sqref>
        </x14:dataValidation>
        <x14:dataValidation type="list" allowBlank="1" showInputMessage="1" showErrorMessage="1" xr:uid="{9CDEE1EC-6ECF-498B-A930-51D9968A59D2}">
          <x14:formula1>
            <xm:f>'Base de données (cachée)'!$E$43:$E$46</xm:f>
          </x14:formula1>
          <xm:sqref>B33:B232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88B18-063A-4BE1-9CB4-3E96996AA189}">
  <sheetPr codeName="Feuil4">
    <pageSetUpPr fitToPage="1"/>
  </sheetPr>
  <dimension ref="A1:AG234"/>
  <sheetViews>
    <sheetView tabSelected="1" topLeftCell="B1" zoomScale="70" zoomScaleNormal="70" workbookViewId="0">
      <selection activeCell="A6" sqref="A6:S9"/>
    </sheetView>
  </sheetViews>
  <sheetFormatPr defaultColWidth="0" defaultRowHeight="13" zeroHeight="1" x14ac:dyDescent="0.35"/>
  <cols>
    <col min="1" max="1" width="3.453125" style="22" customWidth="1"/>
    <col min="2" max="2" width="26.453125" style="22" customWidth="1"/>
    <col min="3" max="3" width="24.81640625" style="22" customWidth="1"/>
    <col min="4" max="4" width="25.6328125" style="22" bestFit="1" customWidth="1"/>
    <col min="5" max="5" width="23.36328125" style="22" customWidth="1"/>
    <col min="6" max="6" width="18.1796875" style="23" customWidth="1"/>
    <col min="7" max="7" width="18.453125" style="22" customWidth="1"/>
    <col min="8" max="8" width="19.6328125" style="22" customWidth="1"/>
    <col min="9" max="9" width="21.36328125" style="22" customWidth="1"/>
    <col min="10" max="13" width="10.81640625" style="24" hidden="1" customWidth="1"/>
    <col min="14" max="16" width="10.81640625" style="26" hidden="1" customWidth="1"/>
    <col min="17" max="17" width="2.453125" style="22" customWidth="1"/>
    <col min="18" max="18" width="28.453125" style="22" bestFit="1" customWidth="1"/>
    <col min="19" max="19" width="20.453125" style="22" customWidth="1"/>
    <col min="20" max="20" width="1.453125" style="22" customWidth="1"/>
    <col min="21" max="21" width="3.6328125" style="22" hidden="1" customWidth="1"/>
    <col min="22" max="22" width="3.453125" style="41" hidden="1" customWidth="1"/>
    <col min="23" max="23" width="2.36328125" style="41" hidden="1" customWidth="1"/>
    <col min="24" max="24" width="3.453125" style="41" hidden="1" customWidth="1"/>
    <col min="25" max="25" width="6.1796875" style="41" hidden="1" customWidth="1"/>
    <col min="26" max="29" width="10.81640625" style="26" hidden="1" customWidth="1"/>
    <col min="30" max="33" width="12.81640625" style="26" hidden="1" customWidth="1"/>
    <col min="34" max="16384" width="10.81640625" style="22" hidden="1"/>
  </cols>
  <sheetData>
    <row r="1" spans="1:19" ht="14.25" customHeight="1" x14ac:dyDescent="0.35"/>
    <row r="2" spans="1:19" ht="14.25" customHeight="1" x14ac:dyDescent="0.35"/>
    <row r="3" spans="1:19" ht="14.25" customHeight="1" x14ac:dyDescent="0.35"/>
    <row r="4" spans="1:19" ht="14.25" customHeight="1" x14ac:dyDescent="0.35"/>
    <row r="5" spans="1:19" ht="14.25" customHeight="1" x14ac:dyDescent="0.35"/>
    <row r="6" spans="1:19" ht="14.25" customHeight="1" x14ac:dyDescent="0.35">
      <c r="A6" s="319" t="s">
        <v>18</v>
      </c>
      <c r="B6" s="319"/>
      <c r="C6" s="319"/>
      <c r="D6" s="319"/>
      <c r="E6" s="319"/>
      <c r="F6" s="319"/>
      <c r="G6" s="319"/>
      <c r="H6" s="319"/>
      <c r="I6" s="319"/>
      <c r="J6" s="319"/>
      <c r="K6" s="319"/>
      <c r="L6" s="319"/>
      <c r="M6" s="319"/>
      <c r="N6" s="319"/>
      <c r="O6" s="319"/>
      <c r="P6" s="319"/>
      <c r="Q6" s="319"/>
      <c r="R6" s="319"/>
      <c r="S6" s="319"/>
    </row>
    <row r="7" spans="1:19" ht="14.25" customHeight="1" x14ac:dyDescent="0.35">
      <c r="A7" s="319"/>
      <c r="B7" s="319"/>
      <c r="C7" s="319"/>
      <c r="D7" s="319"/>
      <c r="E7" s="319"/>
      <c r="F7" s="319"/>
      <c r="G7" s="319"/>
      <c r="H7" s="319"/>
      <c r="I7" s="319"/>
      <c r="J7" s="319"/>
      <c r="K7" s="319"/>
      <c r="L7" s="319"/>
      <c r="M7" s="319"/>
      <c r="N7" s="319"/>
      <c r="O7" s="319"/>
      <c r="P7" s="319"/>
      <c r="Q7" s="319"/>
      <c r="R7" s="319"/>
      <c r="S7" s="319"/>
    </row>
    <row r="8" spans="1:19" ht="14.25" customHeight="1" x14ac:dyDescent="0.35">
      <c r="A8" s="319"/>
      <c r="B8" s="319"/>
      <c r="C8" s="319"/>
      <c r="D8" s="319"/>
      <c r="E8" s="319"/>
      <c r="F8" s="319"/>
      <c r="G8" s="319"/>
      <c r="H8" s="319"/>
      <c r="I8" s="319"/>
      <c r="J8" s="319"/>
      <c r="K8" s="319"/>
      <c r="L8" s="319"/>
      <c r="M8" s="319"/>
      <c r="N8" s="319"/>
      <c r="O8" s="319"/>
      <c r="P8" s="319"/>
      <c r="Q8" s="319"/>
      <c r="R8" s="319"/>
      <c r="S8" s="319"/>
    </row>
    <row r="9" spans="1:19" ht="14.25" customHeight="1" x14ac:dyDescent="0.35">
      <c r="A9" s="319"/>
      <c r="B9" s="319"/>
      <c r="C9" s="319"/>
      <c r="D9" s="319"/>
      <c r="E9" s="319"/>
      <c r="F9" s="319"/>
      <c r="G9" s="319"/>
      <c r="H9" s="319"/>
      <c r="I9" s="319"/>
      <c r="J9" s="319"/>
      <c r="K9" s="319"/>
      <c r="L9" s="319"/>
      <c r="M9" s="319"/>
      <c r="N9" s="319"/>
      <c r="O9" s="319"/>
      <c r="P9" s="319"/>
      <c r="Q9" s="319"/>
      <c r="R9" s="319"/>
      <c r="S9" s="319"/>
    </row>
    <row r="10" spans="1:19" ht="14.25" customHeight="1" x14ac:dyDescent="0.35">
      <c r="A10" s="291" t="s">
        <v>44</v>
      </c>
      <c r="B10" s="291"/>
      <c r="C10" s="291"/>
      <c r="D10" s="291"/>
      <c r="E10" s="291"/>
      <c r="F10" s="291"/>
      <c r="G10" s="291"/>
      <c r="H10" s="291"/>
      <c r="I10" s="291"/>
      <c r="J10" s="291"/>
      <c r="K10" s="291"/>
      <c r="L10" s="291"/>
      <c r="M10" s="291"/>
      <c r="N10" s="291"/>
      <c r="O10" s="291"/>
      <c r="P10" s="291"/>
      <c r="Q10" s="291"/>
      <c r="R10" s="291"/>
      <c r="S10" s="291"/>
    </row>
    <row r="11" spans="1:19" ht="14.25" customHeight="1" x14ac:dyDescent="0.35">
      <c r="A11" s="188"/>
      <c r="B11" s="188"/>
      <c r="C11" s="61"/>
      <c r="D11" s="53"/>
      <c r="E11" s="53">
        <f>+COUNTIF(B34:B233,"*")</f>
        <v>0</v>
      </c>
      <c r="F11" s="53"/>
      <c r="G11" s="53"/>
      <c r="H11" s="53"/>
      <c r="I11" s="53"/>
      <c r="J11" s="30"/>
    </row>
    <row r="12" spans="1:19" ht="14.25" customHeight="1" x14ac:dyDescent="0.35">
      <c r="A12" s="188"/>
      <c r="B12" s="188"/>
      <c r="C12" s="64" t="s">
        <v>253</v>
      </c>
      <c r="D12" s="54" t="e">
        <f>+E12/E11</f>
        <v>#DIV/0!</v>
      </c>
      <c r="E12" s="53">
        <f>COUNTIF(K34:K233,"*VRAI*")</f>
        <v>0</v>
      </c>
      <c r="F12" s="53"/>
      <c r="G12" s="53"/>
      <c r="H12" s="53"/>
      <c r="I12" s="53"/>
      <c r="J12" s="30"/>
    </row>
    <row r="13" spans="1:19" ht="14.25" customHeight="1" x14ac:dyDescent="0.35">
      <c r="A13" s="188"/>
      <c r="B13" s="188"/>
      <c r="C13" s="64" t="s">
        <v>254</v>
      </c>
      <c r="D13" s="54" t="e">
        <f>+E13/E11</f>
        <v>#DIV/0!</v>
      </c>
      <c r="E13" s="53">
        <f>COUNTIF(L34:L233,"*VRAI*")</f>
        <v>0</v>
      </c>
      <c r="F13" s="53"/>
      <c r="G13" s="53"/>
      <c r="H13" s="53"/>
      <c r="I13" s="53"/>
      <c r="J13" s="30"/>
    </row>
    <row r="14" spans="1:19" ht="14.25" customHeight="1" x14ac:dyDescent="0.35">
      <c r="A14" s="188"/>
      <c r="B14" s="188"/>
      <c r="C14" s="64" t="s">
        <v>249</v>
      </c>
      <c r="D14" s="54" t="e">
        <f>+E14/E11</f>
        <v>#DIV/0!</v>
      </c>
      <c r="E14" s="53">
        <f>COUNTIF(M34:M233,"*VRAI*")</f>
        <v>0</v>
      </c>
      <c r="F14" s="53"/>
      <c r="G14" s="53"/>
      <c r="H14" s="53"/>
      <c r="I14" s="53"/>
      <c r="J14" s="30"/>
    </row>
    <row r="15" spans="1:19" ht="14.25" customHeight="1" x14ac:dyDescent="0.35">
      <c r="A15" s="188"/>
      <c r="B15" s="192"/>
      <c r="C15" s="113" t="s">
        <v>243</v>
      </c>
      <c r="D15" s="193" t="e">
        <f>+E15/E11</f>
        <v>#DIV/0!</v>
      </c>
      <c r="E15" s="53">
        <f>COUNTIF(O34:O233,"*VRAI*")</f>
        <v>0</v>
      </c>
      <c r="F15" s="53"/>
      <c r="G15" s="53"/>
      <c r="H15" s="53"/>
      <c r="I15" s="53"/>
      <c r="J15" s="30"/>
    </row>
    <row r="16" spans="1:19" ht="14.25" customHeight="1" x14ac:dyDescent="0.35">
      <c r="A16" s="189"/>
      <c r="B16" s="194"/>
      <c r="C16" s="113" t="s">
        <v>244</v>
      </c>
      <c r="D16" s="193" t="e">
        <f>+E16/E11</f>
        <v>#DIV/0!</v>
      </c>
      <c r="E16" s="61">
        <f>COUNTIF(N34:N233,"*VRAI*")</f>
        <v>0</v>
      </c>
      <c r="F16" s="53"/>
      <c r="G16" s="53"/>
      <c r="H16" s="53"/>
      <c r="I16" s="53"/>
      <c r="J16" s="30"/>
    </row>
    <row r="17" spans="1:33" ht="14.25" customHeight="1" x14ac:dyDescent="0.35">
      <c r="A17" s="189"/>
      <c r="B17" s="61"/>
      <c r="C17" s="113" t="s">
        <v>742</v>
      </c>
      <c r="D17" s="193" t="e">
        <f>+E17/E11</f>
        <v>#DIV/0!</v>
      </c>
      <c r="E17" s="61">
        <f>COUNTIF(P34:P233,"*VRAI*")</f>
        <v>0</v>
      </c>
      <c r="F17" s="53"/>
      <c r="G17" s="53"/>
      <c r="H17" s="53"/>
      <c r="I17" s="53"/>
    </row>
    <row r="18" spans="1:33" ht="14.25" customHeight="1" x14ac:dyDescent="0.35">
      <c r="A18" s="189"/>
      <c r="B18" s="61"/>
      <c r="C18" s="61"/>
      <c r="D18" s="61"/>
      <c r="E18" s="61"/>
      <c r="F18" s="53"/>
      <c r="G18" s="53"/>
      <c r="H18" s="53"/>
      <c r="I18" s="53"/>
    </row>
    <row r="19" spans="1:33" ht="14.25" customHeight="1" x14ac:dyDescent="0.35">
      <c r="A19" s="189"/>
      <c r="B19" s="61"/>
      <c r="C19" s="61"/>
      <c r="D19" s="61"/>
      <c r="E19" s="61"/>
      <c r="F19" s="53"/>
      <c r="G19" s="53"/>
      <c r="H19" s="53"/>
      <c r="I19" s="53"/>
    </row>
    <row r="20" spans="1:33" ht="14.25" customHeight="1" thickBot="1" x14ac:dyDescent="0.4">
      <c r="A20" s="189"/>
      <c r="B20" s="61"/>
      <c r="C20" s="61"/>
      <c r="D20" s="61"/>
      <c r="E20" s="61"/>
      <c r="F20" s="53"/>
      <c r="G20" s="53"/>
      <c r="H20" s="53"/>
      <c r="I20" s="53"/>
    </row>
    <row r="21" spans="1:33" ht="14.25" customHeight="1" thickTop="1" x14ac:dyDescent="0.35">
      <c r="A21" s="189"/>
      <c r="B21" s="61"/>
      <c r="C21" s="61"/>
      <c r="D21" s="61"/>
      <c r="E21" s="61"/>
      <c r="F21" s="53"/>
      <c r="G21" s="53"/>
      <c r="H21" s="53"/>
      <c r="I21" s="53"/>
      <c r="R21" s="313" t="s">
        <v>239</v>
      </c>
      <c r="S21" s="314"/>
    </row>
    <row r="22" spans="1:33" ht="14.25" customHeight="1" x14ac:dyDescent="0.35">
      <c r="A22" s="189"/>
      <c r="B22" s="61"/>
      <c r="C22" s="61"/>
      <c r="D22" s="61"/>
      <c r="E22" s="61"/>
      <c r="F22" s="53"/>
      <c r="G22" s="53"/>
      <c r="H22" s="53"/>
      <c r="I22" s="53"/>
      <c r="R22" s="315"/>
      <c r="S22" s="316"/>
    </row>
    <row r="23" spans="1:33" ht="14.25" customHeight="1" x14ac:dyDescent="0.35">
      <c r="A23" s="189"/>
      <c r="B23" s="61"/>
      <c r="C23" s="61"/>
      <c r="D23" s="61"/>
      <c r="E23" s="61"/>
      <c r="F23" s="53"/>
      <c r="G23" s="53"/>
      <c r="H23" s="53"/>
      <c r="I23" s="53"/>
      <c r="R23" s="315"/>
      <c r="S23" s="316"/>
    </row>
    <row r="24" spans="1:33" ht="14.25" customHeight="1" x14ac:dyDescent="0.35">
      <c r="A24" s="189"/>
      <c r="B24" s="61"/>
      <c r="C24" s="61"/>
      <c r="D24" s="61"/>
      <c r="E24" s="61"/>
      <c r="F24" s="185"/>
      <c r="G24" s="61"/>
      <c r="H24" s="61"/>
      <c r="I24" s="61"/>
      <c r="J24" s="62"/>
      <c r="K24" s="62"/>
      <c r="L24" s="62"/>
      <c r="M24" s="62"/>
      <c r="N24" s="61"/>
      <c r="O24" s="61"/>
      <c r="P24" s="61"/>
      <c r="Q24" s="63"/>
      <c r="R24" s="315"/>
      <c r="S24" s="316"/>
      <c r="T24" s="63"/>
    </row>
    <row r="25" spans="1:33" ht="14.25" customHeight="1" x14ac:dyDescent="0.35">
      <c r="A25" s="189"/>
      <c r="B25" s="61"/>
      <c r="C25" s="61"/>
      <c r="D25" s="61"/>
      <c r="E25" s="61"/>
      <c r="F25" s="185"/>
      <c r="G25" s="61"/>
      <c r="H25" s="61"/>
      <c r="I25" s="61"/>
      <c r="J25" s="62"/>
      <c r="K25" s="62"/>
      <c r="L25" s="62"/>
      <c r="M25" s="62"/>
      <c r="N25" s="61"/>
      <c r="O25" s="61"/>
      <c r="P25" s="61"/>
      <c r="Q25" s="63"/>
      <c r="R25" s="315"/>
      <c r="S25" s="316"/>
      <c r="T25" s="63"/>
    </row>
    <row r="26" spans="1:33" ht="14.25" customHeight="1" thickBot="1" x14ac:dyDescent="0.4">
      <c r="A26" s="189"/>
      <c r="B26" s="61"/>
      <c r="C26" s="61"/>
      <c r="D26" s="61"/>
      <c r="E26" s="61"/>
      <c r="F26" s="185"/>
      <c r="G26" s="62"/>
      <c r="H26" s="62"/>
      <c r="I26" s="62"/>
      <c r="J26" s="62"/>
      <c r="K26" s="62"/>
      <c r="L26" s="62"/>
      <c r="M26" s="62"/>
      <c r="N26" s="61"/>
      <c r="O26" s="61"/>
      <c r="P26" s="61"/>
      <c r="Q26" s="63"/>
      <c r="R26" s="315"/>
      <c r="S26" s="316"/>
      <c r="T26" s="63"/>
    </row>
    <row r="27" spans="1:33" s="63" customFormat="1" ht="14.25" customHeight="1" thickTop="1" x14ac:dyDescent="0.35">
      <c r="A27" s="189"/>
      <c r="B27" s="324" t="s">
        <v>199</v>
      </c>
      <c r="C27" s="61"/>
      <c r="D27" s="61"/>
      <c r="E27" s="61"/>
      <c r="F27" s="185"/>
      <c r="G27" s="62"/>
      <c r="H27" s="62"/>
      <c r="I27" s="62"/>
      <c r="J27" s="62"/>
      <c r="K27" s="62"/>
      <c r="L27" s="62"/>
      <c r="M27" s="62"/>
      <c r="N27" s="61"/>
      <c r="O27" s="61"/>
      <c r="P27" s="61"/>
      <c r="R27" s="315"/>
      <c r="S27" s="316"/>
      <c r="V27" s="51"/>
      <c r="W27" s="51"/>
      <c r="X27" s="51"/>
      <c r="Y27" s="51"/>
      <c r="Z27" s="61"/>
      <c r="AA27" s="61"/>
      <c r="AB27" s="61"/>
      <c r="AC27" s="61"/>
      <c r="AD27" s="61"/>
      <c r="AE27" s="61"/>
      <c r="AF27" s="61"/>
      <c r="AG27" s="61"/>
    </row>
    <row r="28" spans="1:33" s="63" customFormat="1" ht="14.25" customHeight="1" thickBot="1" x14ac:dyDescent="0.4">
      <c r="A28" s="189"/>
      <c r="B28" s="325"/>
      <c r="C28" s="61"/>
      <c r="D28" s="61"/>
      <c r="E28" s="61"/>
      <c r="F28" s="185"/>
      <c r="G28" s="62"/>
      <c r="H28" s="62"/>
      <c r="I28" s="62"/>
      <c r="J28" s="62"/>
      <c r="K28" s="62"/>
      <c r="L28" s="62"/>
      <c r="M28" s="62"/>
      <c r="N28" s="61"/>
      <c r="O28" s="61"/>
      <c r="P28" s="61"/>
      <c r="R28" s="317"/>
      <c r="S28" s="318"/>
      <c r="V28" s="51"/>
      <c r="W28" s="51"/>
      <c r="X28" s="51"/>
      <c r="Y28" s="51"/>
      <c r="Z28" s="61"/>
      <c r="AA28" s="61"/>
      <c r="AB28" s="61"/>
      <c r="AC28" s="61"/>
      <c r="AD28" s="61"/>
      <c r="AE28" s="61"/>
      <c r="AF28" s="61"/>
      <c r="AG28" s="61"/>
    </row>
    <row r="29" spans="1:33" s="63" customFormat="1" ht="14.25" customHeight="1" thickTop="1" x14ac:dyDescent="0.35">
      <c r="A29" s="189"/>
      <c r="B29" s="61"/>
      <c r="C29" s="61"/>
      <c r="D29" s="61"/>
      <c r="E29" s="61"/>
      <c r="F29" s="185"/>
      <c r="G29" s="61"/>
      <c r="H29" s="61"/>
      <c r="I29" s="61"/>
      <c r="J29" s="62"/>
      <c r="K29" s="62"/>
      <c r="L29" s="62"/>
      <c r="M29" s="62"/>
      <c r="N29" s="61"/>
      <c r="O29" s="61"/>
      <c r="P29" s="61"/>
      <c r="V29" s="51"/>
      <c r="W29" s="51"/>
      <c r="X29" s="51"/>
      <c r="Y29" s="51"/>
      <c r="Z29" s="61"/>
      <c r="AA29" s="61"/>
      <c r="AB29" s="61"/>
      <c r="AC29" s="61"/>
      <c r="AD29" s="61"/>
      <c r="AE29" s="61"/>
      <c r="AF29" s="61"/>
      <c r="AG29" s="61"/>
    </row>
    <row r="30" spans="1:33" s="63" customFormat="1" ht="14.25" customHeight="1" x14ac:dyDescent="0.35">
      <c r="A30" s="189"/>
      <c r="B30" s="61"/>
      <c r="C30" s="61"/>
      <c r="D30" s="61"/>
      <c r="E30" s="61"/>
      <c r="F30" s="185"/>
      <c r="G30" s="61"/>
      <c r="H30" s="61"/>
      <c r="I30" s="61"/>
      <c r="J30" s="62"/>
      <c r="K30" s="62"/>
      <c r="L30" s="62"/>
      <c r="M30" s="62"/>
      <c r="N30" s="61"/>
      <c r="O30" s="61"/>
      <c r="P30" s="61"/>
      <c r="V30" s="51"/>
      <c r="W30" s="51"/>
      <c r="X30" s="51"/>
      <c r="Y30" s="51"/>
      <c r="Z30" s="61"/>
      <c r="AA30" s="61"/>
      <c r="AB30" s="61"/>
      <c r="AC30" s="61"/>
      <c r="AD30" s="61"/>
      <c r="AE30" s="61"/>
      <c r="AF30" s="61"/>
      <c r="AG30" s="61"/>
    </row>
    <row r="31" spans="1:33" s="60" customFormat="1" ht="15" customHeight="1" x14ac:dyDescent="0.35">
      <c r="A31" s="287" t="s">
        <v>3</v>
      </c>
      <c r="B31" s="287" t="s">
        <v>45</v>
      </c>
      <c r="C31" s="281" t="s">
        <v>71</v>
      </c>
      <c r="D31" s="326"/>
      <c r="E31" s="327"/>
      <c r="F31" s="293" t="s">
        <v>46</v>
      </c>
      <c r="G31" s="293" t="s">
        <v>72</v>
      </c>
      <c r="H31" s="293" t="s">
        <v>184</v>
      </c>
      <c r="I31" s="293" t="s">
        <v>183</v>
      </c>
      <c r="J31" s="312" t="s">
        <v>245</v>
      </c>
      <c r="K31" s="312" t="s">
        <v>246</v>
      </c>
      <c r="L31" s="312" t="s">
        <v>247</v>
      </c>
      <c r="M31" s="312" t="s">
        <v>250</v>
      </c>
      <c r="N31" s="312" t="s">
        <v>251</v>
      </c>
      <c r="O31" s="312" t="s">
        <v>252</v>
      </c>
      <c r="P31" s="312" t="s">
        <v>743</v>
      </c>
      <c r="Q31" s="312"/>
      <c r="R31" s="320" t="s">
        <v>84</v>
      </c>
      <c r="S31" s="321"/>
      <c r="V31" s="214"/>
      <c r="W31" s="214"/>
      <c r="X31" s="214"/>
      <c r="Y31" s="214"/>
      <c r="Z31" s="215"/>
      <c r="AA31" s="215"/>
      <c r="AB31" s="215"/>
      <c r="AC31" s="215"/>
      <c r="AD31" s="215"/>
      <c r="AE31" s="215"/>
      <c r="AF31" s="215"/>
      <c r="AG31" s="215"/>
    </row>
    <row r="32" spans="1:33" s="60" customFormat="1" ht="15" customHeight="1" x14ac:dyDescent="0.35">
      <c r="A32" s="287"/>
      <c r="B32" s="287"/>
      <c r="C32" s="283"/>
      <c r="D32" s="328"/>
      <c r="E32" s="329"/>
      <c r="F32" s="294"/>
      <c r="G32" s="294"/>
      <c r="H32" s="294"/>
      <c r="I32" s="294"/>
      <c r="J32" s="312"/>
      <c r="K32" s="312"/>
      <c r="L32" s="312"/>
      <c r="M32" s="312"/>
      <c r="N32" s="312"/>
      <c r="O32" s="312"/>
      <c r="P32" s="312"/>
      <c r="Q32" s="312"/>
      <c r="R32" s="322" t="s">
        <v>83</v>
      </c>
      <c r="S32" s="322" t="s">
        <v>16</v>
      </c>
      <c r="V32" s="214"/>
      <c r="W32" s="214"/>
      <c r="X32" s="214"/>
      <c r="Y32" s="214"/>
      <c r="Z32" s="215"/>
      <c r="AA32" s="215"/>
      <c r="AB32" s="215"/>
      <c r="AC32" s="215"/>
      <c r="AD32" s="215"/>
      <c r="AE32" s="215"/>
      <c r="AF32" s="215"/>
      <c r="AG32" s="215"/>
    </row>
    <row r="33" spans="1:33" s="60" customFormat="1" ht="19.5" customHeight="1" x14ac:dyDescent="0.35">
      <c r="A33" s="287"/>
      <c r="B33" s="287"/>
      <c r="C33" s="153" t="s">
        <v>200</v>
      </c>
      <c r="D33" s="153" t="s">
        <v>201</v>
      </c>
      <c r="E33" s="153" t="s">
        <v>748</v>
      </c>
      <c r="F33" s="295"/>
      <c r="G33" s="295"/>
      <c r="H33" s="295"/>
      <c r="I33" s="295"/>
      <c r="J33" s="312"/>
      <c r="K33" s="312"/>
      <c r="L33" s="312"/>
      <c r="M33" s="312"/>
      <c r="N33" s="312"/>
      <c r="O33" s="312"/>
      <c r="P33" s="312"/>
      <c r="Q33" s="312"/>
      <c r="R33" s="323"/>
      <c r="S33" s="323"/>
      <c r="V33" s="214"/>
      <c r="W33" s="214"/>
      <c r="X33" s="214"/>
      <c r="Y33" s="214"/>
      <c r="Z33" s="215" t="s">
        <v>749</v>
      </c>
      <c r="AA33" s="215" t="s">
        <v>750</v>
      </c>
      <c r="AB33" s="215" t="s">
        <v>751</v>
      </c>
      <c r="AC33" s="215" t="s">
        <v>752</v>
      </c>
      <c r="AD33" s="215" t="s">
        <v>753</v>
      </c>
      <c r="AE33" s="215" t="s">
        <v>754</v>
      </c>
      <c r="AF33" s="215" t="s">
        <v>755</v>
      </c>
      <c r="AG33" s="215" t="s">
        <v>756</v>
      </c>
    </row>
    <row r="34" spans="1:33" ht="15" customHeight="1" x14ac:dyDescent="0.35">
      <c r="A34" s="37">
        <v>1</v>
      </c>
      <c r="B34" s="38"/>
      <c r="C34" s="38"/>
      <c r="D34" s="38"/>
      <c r="E34" s="38"/>
      <c r="F34" s="39"/>
      <c r="G34" s="39"/>
      <c r="H34" s="39"/>
      <c r="I34" s="38"/>
      <c r="J34" s="112">
        <f>+IF(B34&lt;&gt;"",1,0)</f>
        <v>0</v>
      </c>
      <c r="K34" s="112" t="str">
        <f t="shared" ref="K34:K65" si="0">_xlfn.IFS(AND(J34&lt;&gt;"0",I34="Neuf"),"VRAI",J34&lt;&gt;"1","FAUX")</f>
        <v>FAUX</v>
      </c>
      <c r="L34" s="112" t="str">
        <f t="shared" ref="L34:L65" si="1">_xlfn.IFS(AND(J34&lt;&gt;"0",I34="Vétuste"),"VRAI",J34&lt;&gt;"1","FAUX")</f>
        <v>FAUX</v>
      </c>
      <c r="M34" s="112" t="str">
        <f t="shared" ref="M34:M65" si="2">_xlfn.IFS(AND(J34&lt;&gt;"0",I34="Epuisé"),"VRAI",J34&lt;&gt;"1","FAUX")</f>
        <v>FAUX</v>
      </c>
      <c r="N34" s="112" t="str">
        <f t="shared" ref="N34:N65" si="3">_xlfn.IFS(AND(I34&lt;&gt;"0",I34="Epuisé"),"VRAI",J34&lt;&gt;"1","FAUX")</f>
        <v>FAUX</v>
      </c>
      <c r="O34" s="112" t="str">
        <f t="shared" ref="O34:O65" si="4">_xlfn.IFS(AND(J34&lt;&gt;"0",I34="Presque neuf, peu utilisé"),"VRAI",J34&lt;&gt;"1","FAUX")</f>
        <v>FAUX</v>
      </c>
      <c r="P34" s="112" t="str">
        <f>_xlfn.IFS(AND(J34&lt;&gt;"0",I34="Sous-Magasin"),"VRAI",J34&lt;&gt;"1","FAUX")</f>
        <v>FAUX</v>
      </c>
      <c r="Q34" s="112"/>
      <c r="R34" s="77" t="str">
        <f>'Base de données (cachée)'!G5</f>
        <v>Cable Cu 1x2,5mm²</v>
      </c>
      <c r="S34" s="75">
        <f>+Z234</f>
        <v>0</v>
      </c>
      <c r="Z34" s="26">
        <f>IF(B34="Cable Cu 1x2,5mm²",E34,0)</f>
        <v>0</v>
      </c>
      <c r="AA34" s="26">
        <f>IF(B34="Cable Cu 1x4mm²",E34,0)</f>
        <v>0</v>
      </c>
      <c r="AB34" s="26">
        <f>IF(B34="Cable Cu 1x6mm²",E34,0)</f>
        <v>0</v>
      </c>
      <c r="AC34" s="26">
        <f>IF(B34="Cable Cu 1x16mm²",E34,0)</f>
        <v>0</v>
      </c>
      <c r="AD34" s="26">
        <f>IF(B34="Cable Al 1x2,5mm²",E34,0)</f>
        <v>0</v>
      </c>
      <c r="AE34" s="26">
        <f>IF(B34="Cable Al 1x4mm²",E34,0)</f>
        <v>0</v>
      </c>
      <c r="AF34" s="26">
        <f>IF(B34="Cable Al 1x6mm²",E34,0)</f>
        <v>0</v>
      </c>
      <c r="AG34" s="26">
        <f>IF(B34="Cable Al 1x16mm²",E34,0)</f>
        <v>0</v>
      </c>
    </row>
    <row r="35" spans="1:33" ht="15" customHeight="1" x14ac:dyDescent="0.35">
      <c r="A35" s="37">
        <v>2</v>
      </c>
      <c r="B35" s="38"/>
      <c r="C35" s="38"/>
      <c r="D35" s="38"/>
      <c r="E35" s="38"/>
      <c r="F35" s="39"/>
      <c r="G35" s="39"/>
      <c r="H35" s="39"/>
      <c r="I35" s="38"/>
      <c r="J35" s="112">
        <f t="shared" ref="J35:J98" si="5">+IF(B35&lt;&gt;"",1,0)</f>
        <v>0</v>
      </c>
      <c r="K35" s="112" t="str">
        <f t="shared" si="0"/>
        <v>FAUX</v>
      </c>
      <c r="L35" s="112" t="str">
        <f t="shared" si="1"/>
        <v>FAUX</v>
      </c>
      <c r="M35" s="112" t="str">
        <f t="shared" si="2"/>
        <v>FAUX</v>
      </c>
      <c r="N35" s="112" t="str">
        <f t="shared" si="3"/>
        <v>FAUX</v>
      </c>
      <c r="O35" s="112" t="str">
        <f t="shared" si="4"/>
        <v>FAUX</v>
      </c>
      <c r="P35" s="112" t="str">
        <f t="shared" ref="P35:P98" si="6">_xlfn.IFS(AND(J35&lt;&gt;"0",I35="Sous-Magasin"),"VRAI",J35&lt;&gt;"1","FAUX")</f>
        <v>FAUX</v>
      </c>
      <c r="Q35" s="112"/>
      <c r="R35" s="77" t="str">
        <f>'Base de données (cachée)'!G6</f>
        <v>Cable Cu 1x4mm²</v>
      </c>
      <c r="S35" s="75">
        <f>+AA234</f>
        <v>0</v>
      </c>
      <c r="Z35" s="26">
        <f t="shared" ref="Z35:Z98" si="7">IF(B35="Cable Cu 1x2,5mm²",E35,0)</f>
        <v>0</v>
      </c>
      <c r="AA35" s="26">
        <f t="shared" ref="AA35:AA98" si="8">IF(B35="Cable Cu 1x4mm²",E35,0)</f>
        <v>0</v>
      </c>
      <c r="AB35" s="26">
        <f t="shared" ref="AB35:AB98" si="9">IF(B35="Cable Cu 1x6mm²",E35,0)</f>
        <v>0</v>
      </c>
      <c r="AC35" s="26">
        <f t="shared" ref="AC35:AC98" si="10">IF(B35="Cable Cu 1x16mm²",E35,0)</f>
        <v>0</v>
      </c>
      <c r="AD35" s="26">
        <f t="shared" ref="AD35:AD98" si="11">IF(B35="Cable Al 1x2,5mm²",E35,0)</f>
        <v>0</v>
      </c>
      <c r="AE35" s="26">
        <f t="shared" ref="AE35:AE98" si="12">IF(B35="Cable Al 1x4mm²",E35,0)</f>
        <v>0</v>
      </c>
      <c r="AF35" s="26">
        <f t="shared" ref="AF35:AF98" si="13">IF(B35="Cable Al 1x6mm²",E35,0)</f>
        <v>0</v>
      </c>
      <c r="AG35" s="26">
        <f t="shared" ref="AG35:AG98" si="14">IF(B35="Cable Al 1x16mm²",E35,0)</f>
        <v>0</v>
      </c>
    </row>
    <row r="36" spans="1:33" ht="15" customHeight="1" x14ac:dyDescent="0.35">
      <c r="A36" s="37">
        <v>3</v>
      </c>
      <c r="B36" s="38"/>
      <c r="C36" s="38"/>
      <c r="D36" s="38"/>
      <c r="E36" s="38"/>
      <c r="F36" s="39"/>
      <c r="G36" s="39"/>
      <c r="H36" s="39"/>
      <c r="I36" s="38"/>
      <c r="J36" s="112">
        <f t="shared" si="5"/>
        <v>0</v>
      </c>
      <c r="K36" s="112" t="str">
        <f t="shared" si="0"/>
        <v>FAUX</v>
      </c>
      <c r="L36" s="112" t="str">
        <f t="shared" si="1"/>
        <v>FAUX</v>
      </c>
      <c r="M36" s="112" t="str">
        <f t="shared" si="2"/>
        <v>FAUX</v>
      </c>
      <c r="N36" s="112" t="str">
        <f t="shared" si="3"/>
        <v>FAUX</v>
      </c>
      <c r="O36" s="112" t="str">
        <f t="shared" si="4"/>
        <v>FAUX</v>
      </c>
      <c r="P36" s="112" t="str">
        <f t="shared" si="6"/>
        <v>FAUX</v>
      </c>
      <c r="Q36" s="112"/>
      <c r="R36" s="77" t="str">
        <f>'Base de données (cachée)'!G7</f>
        <v>Cable Cu 1x6mm²</v>
      </c>
      <c r="S36" s="75">
        <f>+AB234</f>
        <v>0</v>
      </c>
      <c r="Z36" s="26">
        <f t="shared" si="7"/>
        <v>0</v>
      </c>
      <c r="AA36" s="26">
        <f t="shared" si="8"/>
        <v>0</v>
      </c>
      <c r="AB36" s="26">
        <f t="shared" si="9"/>
        <v>0</v>
      </c>
      <c r="AC36" s="26">
        <f t="shared" si="10"/>
        <v>0</v>
      </c>
      <c r="AD36" s="26">
        <f t="shared" si="11"/>
        <v>0</v>
      </c>
      <c r="AE36" s="26">
        <f t="shared" si="12"/>
        <v>0</v>
      </c>
      <c r="AF36" s="26">
        <f t="shared" si="13"/>
        <v>0</v>
      </c>
      <c r="AG36" s="26">
        <f t="shared" si="14"/>
        <v>0</v>
      </c>
    </row>
    <row r="37" spans="1:33" ht="15" customHeight="1" x14ac:dyDescent="0.35">
      <c r="A37" s="37">
        <v>4</v>
      </c>
      <c r="B37" s="38"/>
      <c r="C37" s="38"/>
      <c r="D37" s="38"/>
      <c r="E37" s="38"/>
      <c r="F37" s="39"/>
      <c r="G37" s="39"/>
      <c r="H37" s="39"/>
      <c r="I37" s="38"/>
      <c r="J37" s="112">
        <f t="shared" si="5"/>
        <v>0</v>
      </c>
      <c r="K37" s="112" t="str">
        <f t="shared" si="0"/>
        <v>FAUX</v>
      </c>
      <c r="L37" s="112" t="str">
        <f t="shared" si="1"/>
        <v>FAUX</v>
      </c>
      <c r="M37" s="112" t="str">
        <f t="shared" si="2"/>
        <v>FAUX</v>
      </c>
      <c r="N37" s="112" t="str">
        <f t="shared" si="3"/>
        <v>FAUX</v>
      </c>
      <c r="O37" s="112" t="str">
        <f t="shared" si="4"/>
        <v>FAUX</v>
      </c>
      <c r="P37" s="112" t="str">
        <f t="shared" si="6"/>
        <v>FAUX</v>
      </c>
      <c r="Q37" s="112"/>
      <c r="R37" s="77" t="str">
        <f>'Base de données (cachée)'!G8</f>
        <v>Cable Cu 1x16mm²</v>
      </c>
      <c r="S37" s="75">
        <f>+AC234</f>
        <v>0</v>
      </c>
      <c r="Z37" s="26">
        <f t="shared" si="7"/>
        <v>0</v>
      </c>
      <c r="AA37" s="26">
        <f t="shared" si="8"/>
        <v>0</v>
      </c>
      <c r="AB37" s="26">
        <f t="shared" si="9"/>
        <v>0</v>
      </c>
      <c r="AC37" s="26">
        <f t="shared" si="10"/>
        <v>0</v>
      </c>
      <c r="AD37" s="26">
        <f t="shared" si="11"/>
        <v>0</v>
      </c>
      <c r="AE37" s="26">
        <f t="shared" si="12"/>
        <v>0</v>
      </c>
      <c r="AF37" s="26">
        <f t="shared" si="13"/>
        <v>0</v>
      </c>
      <c r="AG37" s="26">
        <f t="shared" si="14"/>
        <v>0</v>
      </c>
    </row>
    <row r="38" spans="1:33" ht="15" customHeight="1" x14ac:dyDescent="0.35">
      <c r="A38" s="37">
        <v>5</v>
      </c>
      <c r="B38" s="38"/>
      <c r="C38" s="38"/>
      <c r="D38" s="38"/>
      <c r="E38" s="38"/>
      <c r="F38" s="39"/>
      <c r="G38" s="39"/>
      <c r="H38" s="39"/>
      <c r="I38" s="38"/>
      <c r="J38" s="112">
        <f t="shared" si="5"/>
        <v>0</v>
      </c>
      <c r="K38" s="112" t="str">
        <f t="shared" si="0"/>
        <v>FAUX</v>
      </c>
      <c r="L38" s="112" t="str">
        <f t="shared" si="1"/>
        <v>FAUX</v>
      </c>
      <c r="M38" s="112" t="str">
        <f t="shared" si="2"/>
        <v>FAUX</v>
      </c>
      <c r="N38" s="112" t="str">
        <f t="shared" si="3"/>
        <v>FAUX</v>
      </c>
      <c r="O38" s="112" t="str">
        <f t="shared" si="4"/>
        <v>FAUX</v>
      </c>
      <c r="P38" s="112" t="str">
        <f t="shared" si="6"/>
        <v>FAUX</v>
      </c>
      <c r="Q38" s="112"/>
      <c r="R38" s="77" t="str">
        <f>'Base de données (cachée)'!G9</f>
        <v>Cable Al 1x2,5mm²</v>
      </c>
      <c r="S38" s="75">
        <f>+AD234</f>
        <v>0</v>
      </c>
      <c r="Z38" s="26">
        <f t="shared" si="7"/>
        <v>0</v>
      </c>
      <c r="AA38" s="26">
        <f t="shared" si="8"/>
        <v>0</v>
      </c>
      <c r="AB38" s="26">
        <f t="shared" si="9"/>
        <v>0</v>
      </c>
      <c r="AC38" s="26">
        <f t="shared" si="10"/>
        <v>0</v>
      </c>
      <c r="AD38" s="26">
        <f t="shared" si="11"/>
        <v>0</v>
      </c>
      <c r="AE38" s="26">
        <f t="shared" si="12"/>
        <v>0</v>
      </c>
      <c r="AF38" s="26">
        <f t="shared" si="13"/>
        <v>0</v>
      </c>
      <c r="AG38" s="26">
        <f t="shared" si="14"/>
        <v>0</v>
      </c>
    </row>
    <row r="39" spans="1:33" ht="15" customHeight="1" x14ac:dyDescent="0.35">
      <c r="A39" s="37">
        <v>6</v>
      </c>
      <c r="B39" s="38"/>
      <c r="C39" s="38"/>
      <c r="D39" s="38"/>
      <c r="E39" s="38"/>
      <c r="F39" s="39"/>
      <c r="G39" s="39"/>
      <c r="H39" s="39"/>
      <c r="I39" s="38"/>
      <c r="J39" s="112">
        <f t="shared" si="5"/>
        <v>0</v>
      </c>
      <c r="K39" s="112" t="str">
        <f t="shared" si="0"/>
        <v>FAUX</v>
      </c>
      <c r="L39" s="112" t="str">
        <f t="shared" si="1"/>
        <v>FAUX</v>
      </c>
      <c r="M39" s="112" t="str">
        <f t="shared" si="2"/>
        <v>FAUX</v>
      </c>
      <c r="N39" s="112" t="str">
        <f t="shared" si="3"/>
        <v>FAUX</v>
      </c>
      <c r="O39" s="112" t="str">
        <f t="shared" si="4"/>
        <v>FAUX</v>
      </c>
      <c r="P39" s="112" t="str">
        <f t="shared" si="6"/>
        <v>FAUX</v>
      </c>
      <c r="Q39" s="112"/>
      <c r="R39" s="77" t="str">
        <f>'Base de données (cachée)'!G10</f>
        <v>Cable Al 1x4mm²</v>
      </c>
      <c r="S39" s="75">
        <f>+AE234</f>
        <v>0</v>
      </c>
      <c r="Z39" s="26">
        <f>IF(B39="Cable Cu 1x2,5mm²",E39,0)</f>
        <v>0</v>
      </c>
      <c r="AA39" s="26">
        <f t="shared" si="8"/>
        <v>0</v>
      </c>
      <c r="AB39" s="26">
        <f t="shared" si="9"/>
        <v>0</v>
      </c>
      <c r="AC39" s="26">
        <f t="shared" si="10"/>
        <v>0</v>
      </c>
      <c r="AD39" s="26">
        <f t="shared" si="11"/>
        <v>0</v>
      </c>
      <c r="AE39" s="26">
        <f t="shared" si="12"/>
        <v>0</v>
      </c>
      <c r="AF39" s="26">
        <f t="shared" si="13"/>
        <v>0</v>
      </c>
      <c r="AG39" s="26">
        <f t="shared" si="14"/>
        <v>0</v>
      </c>
    </row>
    <row r="40" spans="1:33" ht="15" customHeight="1" x14ac:dyDescent="0.35">
      <c r="A40" s="37">
        <v>7</v>
      </c>
      <c r="B40" s="38"/>
      <c r="C40" s="38"/>
      <c r="D40" s="38"/>
      <c r="E40" s="38"/>
      <c r="F40" s="39"/>
      <c r="G40" s="39"/>
      <c r="H40" s="39"/>
      <c r="I40" s="38"/>
      <c r="J40" s="112">
        <f t="shared" si="5"/>
        <v>0</v>
      </c>
      <c r="K40" s="112" t="str">
        <f t="shared" si="0"/>
        <v>FAUX</v>
      </c>
      <c r="L40" s="112" t="str">
        <f t="shared" si="1"/>
        <v>FAUX</v>
      </c>
      <c r="M40" s="112" t="str">
        <f t="shared" si="2"/>
        <v>FAUX</v>
      </c>
      <c r="N40" s="112" t="str">
        <f t="shared" si="3"/>
        <v>FAUX</v>
      </c>
      <c r="O40" s="112" t="str">
        <f t="shared" si="4"/>
        <v>FAUX</v>
      </c>
      <c r="P40" s="112" t="str">
        <f t="shared" si="6"/>
        <v>FAUX</v>
      </c>
      <c r="Q40" s="112"/>
      <c r="R40" s="77" t="str">
        <f>'Base de données (cachée)'!G11</f>
        <v>Cable Al 1x6mm²</v>
      </c>
      <c r="S40" s="75">
        <f>+AF234</f>
        <v>0</v>
      </c>
      <c r="Z40" s="26">
        <f t="shared" si="7"/>
        <v>0</v>
      </c>
      <c r="AA40" s="26">
        <f t="shared" si="8"/>
        <v>0</v>
      </c>
      <c r="AB40" s="26">
        <f t="shared" si="9"/>
        <v>0</v>
      </c>
      <c r="AC40" s="26">
        <f t="shared" si="10"/>
        <v>0</v>
      </c>
      <c r="AD40" s="26">
        <f t="shared" si="11"/>
        <v>0</v>
      </c>
      <c r="AE40" s="26">
        <f t="shared" si="12"/>
        <v>0</v>
      </c>
      <c r="AF40" s="26">
        <f t="shared" si="13"/>
        <v>0</v>
      </c>
      <c r="AG40" s="26">
        <f t="shared" si="14"/>
        <v>0</v>
      </c>
    </row>
    <row r="41" spans="1:33" ht="15" customHeight="1" x14ac:dyDescent="0.35">
      <c r="A41" s="37">
        <v>8</v>
      </c>
      <c r="B41" s="38"/>
      <c r="C41" s="38"/>
      <c r="D41" s="38"/>
      <c r="E41" s="38"/>
      <c r="F41" s="39"/>
      <c r="G41" s="39"/>
      <c r="H41" s="39"/>
      <c r="I41" s="38"/>
      <c r="J41" s="112">
        <f t="shared" si="5"/>
        <v>0</v>
      </c>
      <c r="K41" s="112" t="str">
        <f t="shared" si="0"/>
        <v>FAUX</v>
      </c>
      <c r="L41" s="112" t="str">
        <f t="shared" si="1"/>
        <v>FAUX</v>
      </c>
      <c r="M41" s="112" t="str">
        <f t="shared" si="2"/>
        <v>FAUX</v>
      </c>
      <c r="N41" s="112" t="str">
        <f t="shared" si="3"/>
        <v>FAUX</v>
      </c>
      <c r="O41" s="112" t="str">
        <f t="shared" si="4"/>
        <v>FAUX</v>
      </c>
      <c r="P41" s="112" t="str">
        <f t="shared" si="6"/>
        <v>FAUX</v>
      </c>
      <c r="Q41" s="112"/>
      <c r="R41" s="77" t="str">
        <f>'Base de données (cachée)'!G12</f>
        <v>Cable Al 1x16mm²</v>
      </c>
      <c r="S41" s="75">
        <f>+AG234</f>
        <v>0</v>
      </c>
      <c r="Z41" s="26">
        <f t="shared" si="7"/>
        <v>0</v>
      </c>
      <c r="AA41" s="26">
        <f t="shared" si="8"/>
        <v>0</v>
      </c>
      <c r="AB41" s="26">
        <f t="shared" si="9"/>
        <v>0</v>
      </c>
      <c r="AC41" s="26">
        <f t="shared" si="10"/>
        <v>0</v>
      </c>
      <c r="AD41" s="26">
        <f t="shared" si="11"/>
        <v>0</v>
      </c>
      <c r="AE41" s="26">
        <f t="shared" si="12"/>
        <v>0</v>
      </c>
      <c r="AF41" s="26">
        <f t="shared" si="13"/>
        <v>0</v>
      </c>
      <c r="AG41" s="26">
        <f t="shared" si="14"/>
        <v>0</v>
      </c>
    </row>
    <row r="42" spans="1:33" ht="15" customHeight="1" x14ac:dyDescent="0.35">
      <c r="A42" s="37">
        <v>9</v>
      </c>
      <c r="B42" s="38"/>
      <c r="C42" s="38"/>
      <c r="D42" s="38"/>
      <c r="E42" s="38"/>
      <c r="F42" s="39"/>
      <c r="G42" s="39"/>
      <c r="H42" s="39"/>
      <c r="I42" s="38"/>
      <c r="J42" s="112">
        <f t="shared" si="5"/>
        <v>0</v>
      </c>
      <c r="K42" s="112" t="str">
        <f t="shared" si="0"/>
        <v>FAUX</v>
      </c>
      <c r="L42" s="112" t="str">
        <f t="shared" si="1"/>
        <v>FAUX</v>
      </c>
      <c r="M42" s="112" t="str">
        <f t="shared" si="2"/>
        <v>FAUX</v>
      </c>
      <c r="N42" s="112" t="str">
        <f t="shared" si="3"/>
        <v>FAUX</v>
      </c>
      <c r="O42" s="112" t="str">
        <f t="shared" si="4"/>
        <v>FAUX</v>
      </c>
      <c r="P42" s="112" t="str">
        <f t="shared" si="6"/>
        <v>FAUX</v>
      </c>
      <c r="Q42" s="112"/>
      <c r="R42" s="77" t="str">
        <f>'Base de données (cachée)'!G13</f>
        <v>Camion à échelle</v>
      </c>
      <c r="S42" s="75">
        <f>COUNTIFS(B34:B233,"Camion à échelle")</f>
        <v>0</v>
      </c>
      <c r="Z42" s="26">
        <f t="shared" si="7"/>
        <v>0</v>
      </c>
      <c r="AA42" s="26">
        <f t="shared" si="8"/>
        <v>0</v>
      </c>
      <c r="AB42" s="26">
        <f t="shared" si="9"/>
        <v>0</v>
      </c>
      <c r="AC42" s="26">
        <f t="shared" si="10"/>
        <v>0</v>
      </c>
      <c r="AD42" s="26">
        <f t="shared" si="11"/>
        <v>0</v>
      </c>
      <c r="AE42" s="26">
        <f t="shared" si="12"/>
        <v>0</v>
      </c>
      <c r="AF42" s="26">
        <f t="shared" si="13"/>
        <v>0</v>
      </c>
      <c r="AG42" s="26">
        <f t="shared" si="14"/>
        <v>0</v>
      </c>
    </row>
    <row r="43" spans="1:33" ht="15" customHeight="1" x14ac:dyDescent="0.35">
      <c r="A43" s="37">
        <v>10</v>
      </c>
      <c r="B43" s="38"/>
      <c r="C43" s="38"/>
      <c r="D43" s="38"/>
      <c r="E43" s="38"/>
      <c r="F43" s="39"/>
      <c r="G43" s="39"/>
      <c r="H43" s="39"/>
      <c r="I43" s="38"/>
      <c r="J43" s="112">
        <f t="shared" si="5"/>
        <v>0</v>
      </c>
      <c r="K43" s="112" t="str">
        <f t="shared" si="0"/>
        <v>FAUX</v>
      </c>
      <c r="L43" s="112" t="str">
        <f t="shared" si="1"/>
        <v>FAUX</v>
      </c>
      <c r="M43" s="112" t="str">
        <f t="shared" si="2"/>
        <v>FAUX</v>
      </c>
      <c r="N43" s="112" t="str">
        <f t="shared" si="3"/>
        <v>FAUX</v>
      </c>
      <c r="O43" s="112" t="str">
        <f t="shared" si="4"/>
        <v>FAUX</v>
      </c>
      <c r="P43" s="112" t="str">
        <f t="shared" si="6"/>
        <v>FAUX</v>
      </c>
      <c r="Q43" s="112"/>
      <c r="R43" s="77" t="str">
        <f>'Base de données (cachée)'!G14</f>
        <v>Contacteur 10A (1P+N)</v>
      </c>
      <c r="S43" s="75">
        <f>COUNTIFS(B34:B233,"*Contacteur 10A (1P+N)*")</f>
        <v>0</v>
      </c>
      <c r="Z43" s="26">
        <f t="shared" si="7"/>
        <v>0</v>
      </c>
      <c r="AA43" s="26">
        <f t="shared" si="8"/>
        <v>0</v>
      </c>
      <c r="AB43" s="26">
        <f t="shared" si="9"/>
        <v>0</v>
      </c>
      <c r="AC43" s="26">
        <f t="shared" si="10"/>
        <v>0</v>
      </c>
      <c r="AD43" s="26">
        <f t="shared" si="11"/>
        <v>0</v>
      </c>
      <c r="AE43" s="26">
        <f t="shared" si="12"/>
        <v>0</v>
      </c>
      <c r="AF43" s="26">
        <f t="shared" si="13"/>
        <v>0</v>
      </c>
      <c r="AG43" s="26">
        <f t="shared" si="14"/>
        <v>0</v>
      </c>
    </row>
    <row r="44" spans="1:33" ht="15" customHeight="1" x14ac:dyDescent="0.35">
      <c r="A44" s="37">
        <v>11</v>
      </c>
      <c r="B44" s="38"/>
      <c r="C44" s="38"/>
      <c r="D44" s="38"/>
      <c r="E44" s="38"/>
      <c r="F44" s="39"/>
      <c r="G44" s="39"/>
      <c r="H44" s="39"/>
      <c r="I44" s="38"/>
      <c r="J44" s="112">
        <f t="shared" si="5"/>
        <v>0</v>
      </c>
      <c r="K44" s="112" t="str">
        <f t="shared" si="0"/>
        <v>FAUX</v>
      </c>
      <c r="L44" s="112" t="str">
        <f t="shared" si="1"/>
        <v>FAUX</v>
      </c>
      <c r="M44" s="112" t="str">
        <f t="shared" si="2"/>
        <v>FAUX</v>
      </c>
      <c r="N44" s="112" t="str">
        <f t="shared" si="3"/>
        <v>FAUX</v>
      </c>
      <c r="O44" s="112" t="str">
        <f t="shared" si="4"/>
        <v>FAUX</v>
      </c>
      <c r="P44" s="112" t="str">
        <f t="shared" si="6"/>
        <v>FAUX</v>
      </c>
      <c r="Q44" s="112"/>
      <c r="R44" s="77" t="str">
        <f>'Base de données (cachée)'!G15</f>
        <v>Contacteur 16A (1P+N)</v>
      </c>
      <c r="S44" s="75">
        <f>COUNTIFS(B34:B233,"*Contacteur 16A (1P+N)*")</f>
        <v>0</v>
      </c>
      <c r="Z44" s="26">
        <f t="shared" si="7"/>
        <v>0</v>
      </c>
      <c r="AA44" s="26">
        <f t="shared" si="8"/>
        <v>0</v>
      </c>
      <c r="AB44" s="26">
        <f t="shared" si="9"/>
        <v>0</v>
      </c>
      <c r="AC44" s="26">
        <f t="shared" si="10"/>
        <v>0</v>
      </c>
      <c r="AD44" s="26">
        <f t="shared" si="11"/>
        <v>0</v>
      </c>
      <c r="AE44" s="26">
        <f t="shared" si="12"/>
        <v>0</v>
      </c>
      <c r="AF44" s="26">
        <f t="shared" si="13"/>
        <v>0</v>
      </c>
      <c r="AG44" s="26">
        <f t="shared" si="14"/>
        <v>0</v>
      </c>
    </row>
    <row r="45" spans="1:33" ht="15" customHeight="1" x14ac:dyDescent="0.35">
      <c r="A45" s="37">
        <v>12</v>
      </c>
      <c r="B45" s="38"/>
      <c r="C45" s="38"/>
      <c r="D45" s="38"/>
      <c r="E45" s="38"/>
      <c r="F45" s="39"/>
      <c r="G45" s="39"/>
      <c r="H45" s="39"/>
      <c r="I45" s="38"/>
      <c r="J45" s="112">
        <f t="shared" si="5"/>
        <v>0</v>
      </c>
      <c r="K45" s="112" t="str">
        <f t="shared" si="0"/>
        <v>FAUX</v>
      </c>
      <c r="L45" s="112" t="str">
        <f t="shared" si="1"/>
        <v>FAUX</v>
      </c>
      <c r="M45" s="112" t="str">
        <f t="shared" si="2"/>
        <v>FAUX</v>
      </c>
      <c r="N45" s="112" t="str">
        <f t="shared" si="3"/>
        <v>FAUX</v>
      </c>
      <c r="O45" s="112" t="str">
        <f t="shared" si="4"/>
        <v>FAUX</v>
      </c>
      <c r="P45" s="112" t="str">
        <f t="shared" si="6"/>
        <v>FAUX</v>
      </c>
      <c r="Q45" s="112"/>
      <c r="R45" s="77" t="str">
        <f>'Base de données (cachée)'!G16</f>
        <v>Contacteur 32A (1P+N)</v>
      </c>
      <c r="S45" s="75">
        <f>COUNTIFS(B34:B233,"*Contacteur 32A (1P+N)*")</f>
        <v>0</v>
      </c>
      <c r="Z45" s="26">
        <f t="shared" si="7"/>
        <v>0</v>
      </c>
      <c r="AA45" s="26">
        <f t="shared" si="8"/>
        <v>0</v>
      </c>
      <c r="AB45" s="26">
        <f t="shared" si="9"/>
        <v>0</v>
      </c>
      <c r="AC45" s="26">
        <f t="shared" si="10"/>
        <v>0</v>
      </c>
      <c r="AD45" s="26">
        <f t="shared" si="11"/>
        <v>0</v>
      </c>
      <c r="AE45" s="26">
        <f t="shared" si="12"/>
        <v>0</v>
      </c>
      <c r="AF45" s="26">
        <f t="shared" si="13"/>
        <v>0</v>
      </c>
      <c r="AG45" s="26">
        <f t="shared" si="14"/>
        <v>0</v>
      </c>
    </row>
    <row r="46" spans="1:33" ht="15" customHeight="1" x14ac:dyDescent="0.35">
      <c r="A46" s="37">
        <v>13</v>
      </c>
      <c r="B46" s="38"/>
      <c r="C46" s="38"/>
      <c r="D46" s="38"/>
      <c r="E46" s="38"/>
      <c r="F46" s="39"/>
      <c r="G46" s="39"/>
      <c r="H46" s="39"/>
      <c r="I46" s="38"/>
      <c r="J46" s="112">
        <f t="shared" si="5"/>
        <v>0</v>
      </c>
      <c r="K46" s="112" t="str">
        <f t="shared" si="0"/>
        <v>FAUX</v>
      </c>
      <c r="L46" s="112" t="str">
        <f t="shared" si="1"/>
        <v>FAUX</v>
      </c>
      <c r="M46" s="112" t="str">
        <f t="shared" si="2"/>
        <v>FAUX</v>
      </c>
      <c r="N46" s="112" t="str">
        <f t="shared" si="3"/>
        <v>FAUX</v>
      </c>
      <c r="O46" s="112" t="str">
        <f t="shared" si="4"/>
        <v>FAUX</v>
      </c>
      <c r="P46" s="112" t="str">
        <f t="shared" si="6"/>
        <v>FAUX</v>
      </c>
      <c r="Q46" s="112"/>
      <c r="R46" s="77" t="str">
        <f>'Base de données (cachée)'!G17</f>
        <v>Contacteur 10A (3P+N)</v>
      </c>
      <c r="S46" s="75">
        <f>COUNTIFS(B34:B233,"*Contacteur 10A (3P+N)*")</f>
        <v>0</v>
      </c>
      <c r="Z46" s="26">
        <f t="shared" si="7"/>
        <v>0</v>
      </c>
      <c r="AA46" s="26">
        <f t="shared" si="8"/>
        <v>0</v>
      </c>
      <c r="AB46" s="26">
        <f t="shared" si="9"/>
        <v>0</v>
      </c>
      <c r="AC46" s="26">
        <f t="shared" si="10"/>
        <v>0</v>
      </c>
      <c r="AD46" s="26">
        <f t="shared" si="11"/>
        <v>0</v>
      </c>
      <c r="AE46" s="26">
        <f t="shared" si="12"/>
        <v>0</v>
      </c>
      <c r="AF46" s="26">
        <f t="shared" si="13"/>
        <v>0</v>
      </c>
      <c r="AG46" s="26">
        <f t="shared" si="14"/>
        <v>0</v>
      </c>
    </row>
    <row r="47" spans="1:33" ht="15" customHeight="1" x14ac:dyDescent="0.35">
      <c r="A47" s="37">
        <v>14</v>
      </c>
      <c r="B47" s="38"/>
      <c r="C47" s="38"/>
      <c r="D47" s="38"/>
      <c r="E47" s="38"/>
      <c r="F47" s="39"/>
      <c r="G47" s="39"/>
      <c r="H47" s="39"/>
      <c r="I47" s="38"/>
      <c r="J47" s="112">
        <f t="shared" si="5"/>
        <v>0</v>
      </c>
      <c r="K47" s="112" t="str">
        <f t="shared" si="0"/>
        <v>FAUX</v>
      </c>
      <c r="L47" s="112" t="str">
        <f t="shared" si="1"/>
        <v>FAUX</v>
      </c>
      <c r="M47" s="112" t="str">
        <f t="shared" si="2"/>
        <v>FAUX</v>
      </c>
      <c r="N47" s="112" t="str">
        <f t="shared" si="3"/>
        <v>FAUX</v>
      </c>
      <c r="O47" s="112" t="str">
        <f t="shared" si="4"/>
        <v>FAUX</v>
      </c>
      <c r="P47" s="112" t="str">
        <f t="shared" si="6"/>
        <v>FAUX</v>
      </c>
      <c r="Q47" s="112"/>
      <c r="R47" s="77" t="str">
        <f>'Base de données (cachée)'!G18</f>
        <v>Contacteur 16A (3P+N)</v>
      </c>
      <c r="S47" s="75">
        <f>COUNTIFS(B34:B233,"*Contacteur 16A (3P+N)*")</f>
        <v>0</v>
      </c>
      <c r="Z47" s="26">
        <f t="shared" si="7"/>
        <v>0</v>
      </c>
      <c r="AA47" s="26">
        <f t="shared" si="8"/>
        <v>0</v>
      </c>
      <c r="AB47" s="26">
        <f t="shared" si="9"/>
        <v>0</v>
      </c>
      <c r="AC47" s="26">
        <f t="shared" si="10"/>
        <v>0</v>
      </c>
      <c r="AD47" s="26">
        <f t="shared" si="11"/>
        <v>0</v>
      </c>
      <c r="AE47" s="26">
        <f t="shared" si="12"/>
        <v>0</v>
      </c>
      <c r="AF47" s="26">
        <f t="shared" si="13"/>
        <v>0</v>
      </c>
      <c r="AG47" s="26">
        <f t="shared" si="14"/>
        <v>0</v>
      </c>
    </row>
    <row r="48" spans="1:33" ht="15" customHeight="1" x14ac:dyDescent="0.35">
      <c r="A48" s="37">
        <v>15</v>
      </c>
      <c r="B48" s="38"/>
      <c r="C48" s="38"/>
      <c r="D48" s="38"/>
      <c r="E48" s="38"/>
      <c r="F48" s="39"/>
      <c r="G48" s="39"/>
      <c r="H48" s="39"/>
      <c r="I48" s="38"/>
      <c r="J48" s="112">
        <f t="shared" si="5"/>
        <v>0</v>
      </c>
      <c r="K48" s="112" t="str">
        <f t="shared" si="0"/>
        <v>FAUX</v>
      </c>
      <c r="L48" s="112" t="str">
        <f t="shared" si="1"/>
        <v>FAUX</v>
      </c>
      <c r="M48" s="112" t="str">
        <f t="shared" si="2"/>
        <v>FAUX</v>
      </c>
      <c r="N48" s="112" t="str">
        <f t="shared" si="3"/>
        <v>FAUX</v>
      </c>
      <c r="O48" s="112" t="str">
        <f t="shared" si="4"/>
        <v>FAUX</v>
      </c>
      <c r="P48" s="112" t="str">
        <f t="shared" si="6"/>
        <v>FAUX</v>
      </c>
      <c r="Q48" s="112"/>
      <c r="R48" s="77" t="str">
        <f>'Base de données (cachée)'!G19</f>
        <v>Contacteur 32A (3P+N)</v>
      </c>
      <c r="S48" s="75">
        <f>COUNTIFS(B34:B233,"*Contacteur 32A (3P+N)*")</f>
        <v>0</v>
      </c>
      <c r="Z48" s="26">
        <f t="shared" si="7"/>
        <v>0</v>
      </c>
      <c r="AA48" s="26">
        <f t="shared" si="8"/>
        <v>0</v>
      </c>
      <c r="AB48" s="26">
        <f t="shared" si="9"/>
        <v>0</v>
      </c>
      <c r="AC48" s="26">
        <f t="shared" si="10"/>
        <v>0</v>
      </c>
      <c r="AD48" s="26">
        <f t="shared" si="11"/>
        <v>0</v>
      </c>
      <c r="AE48" s="26">
        <f t="shared" si="12"/>
        <v>0</v>
      </c>
      <c r="AF48" s="26">
        <f t="shared" si="13"/>
        <v>0</v>
      </c>
      <c r="AG48" s="26">
        <f t="shared" si="14"/>
        <v>0</v>
      </c>
    </row>
    <row r="49" spans="1:33" ht="15" customHeight="1" x14ac:dyDescent="0.35">
      <c r="A49" s="37">
        <v>16</v>
      </c>
      <c r="B49" s="38"/>
      <c r="C49" s="38"/>
      <c r="D49" s="38"/>
      <c r="E49" s="38"/>
      <c r="F49" s="39"/>
      <c r="G49" s="39"/>
      <c r="H49" s="39"/>
      <c r="I49" s="38"/>
      <c r="J49" s="112">
        <f t="shared" si="5"/>
        <v>0</v>
      </c>
      <c r="K49" s="112" t="str">
        <f t="shared" si="0"/>
        <v>FAUX</v>
      </c>
      <c r="L49" s="112" t="str">
        <f t="shared" si="1"/>
        <v>FAUX</v>
      </c>
      <c r="M49" s="112" t="str">
        <f t="shared" si="2"/>
        <v>FAUX</v>
      </c>
      <c r="N49" s="112" t="str">
        <f t="shared" si="3"/>
        <v>FAUX</v>
      </c>
      <c r="O49" s="112" t="str">
        <f t="shared" si="4"/>
        <v>FAUX</v>
      </c>
      <c r="P49" s="112" t="str">
        <f t="shared" si="6"/>
        <v>FAUX</v>
      </c>
      <c r="Q49" s="112"/>
      <c r="R49" s="77" t="str">
        <f>'Base de données (cachée)'!G20</f>
        <v>Disjoncteur 4A (1P+N)</v>
      </c>
      <c r="S49" s="75">
        <f>COUNTIFS(B34:B233,"*Disjoncteur 4A (1P+N)*")</f>
        <v>0</v>
      </c>
      <c r="Z49" s="26">
        <f t="shared" si="7"/>
        <v>0</v>
      </c>
      <c r="AA49" s="26">
        <f t="shared" si="8"/>
        <v>0</v>
      </c>
      <c r="AB49" s="26">
        <f t="shared" si="9"/>
        <v>0</v>
      </c>
      <c r="AC49" s="26">
        <f t="shared" si="10"/>
        <v>0</v>
      </c>
      <c r="AD49" s="26">
        <f t="shared" si="11"/>
        <v>0</v>
      </c>
      <c r="AE49" s="26">
        <f t="shared" si="12"/>
        <v>0</v>
      </c>
      <c r="AF49" s="26">
        <f t="shared" si="13"/>
        <v>0</v>
      </c>
      <c r="AG49" s="26">
        <f t="shared" si="14"/>
        <v>0</v>
      </c>
    </row>
    <row r="50" spans="1:33" ht="15" customHeight="1" x14ac:dyDescent="0.35">
      <c r="A50" s="37">
        <v>17</v>
      </c>
      <c r="B50" s="38"/>
      <c r="C50" s="38"/>
      <c r="D50" s="38"/>
      <c r="E50" s="38"/>
      <c r="F50" s="39"/>
      <c r="G50" s="39"/>
      <c r="H50" s="39"/>
      <c r="I50" s="38"/>
      <c r="J50" s="112">
        <f t="shared" si="5"/>
        <v>0</v>
      </c>
      <c r="K50" s="112" t="str">
        <f t="shared" si="0"/>
        <v>FAUX</v>
      </c>
      <c r="L50" s="112" t="str">
        <f t="shared" si="1"/>
        <v>FAUX</v>
      </c>
      <c r="M50" s="112" t="str">
        <f t="shared" si="2"/>
        <v>FAUX</v>
      </c>
      <c r="N50" s="112" t="str">
        <f t="shared" si="3"/>
        <v>FAUX</v>
      </c>
      <c r="O50" s="112" t="str">
        <f t="shared" si="4"/>
        <v>FAUX</v>
      </c>
      <c r="P50" s="112" t="str">
        <f t="shared" si="6"/>
        <v>FAUX</v>
      </c>
      <c r="Q50" s="112"/>
      <c r="R50" s="77" t="str">
        <f>'Base de données (cachée)'!G21</f>
        <v>Disjoncteur 6A (1P+N)</v>
      </c>
      <c r="S50" s="75">
        <f>COUNTIFS(B34:B233,"*Disjoncteur 6A (1P+N)*")</f>
        <v>0</v>
      </c>
      <c r="Z50" s="26">
        <f t="shared" si="7"/>
        <v>0</v>
      </c>
      <c r="AA50" s="26">
        <f t="shared" si="8"/>
        <v>0</v>
      </c>
      <c r="AB50" s="26">
        <f t="shared" si="9"/>
        <v>0</v>
      </c>
      <c r="AC50" s="26">
        <f t="shared" si="10"/>
        <v>0</v>
      </c>
      <c r="AD50" s="26">
        <f t="shared" si="11"/>
        <v>0</v>
      </c>
      <c r="AE50" s="26">
        <f t="shared" si="12"/>
        <v>0</v>
      </c>
      <c r="AF50" s="26">
        <f t="shared" si="13"/>
        <v>0</v>
      </c>
      <c r="AG50" s="26">
        <f t="shared" si="14"/>
        <v>0</v>
      </c>
    </row>
    <row r="51" spans="1:33" ht="15" customHeight="1" x14ac:dyDescent="0.35">
      <c r="A51" s="37">
        <v>18</v>
      </c>
      <c r="B51" s="38"/>
      <c r="C51" s="38"/>
      <c r="D51" s="38"/>
      <c r="E51" s="38"/>
      <c r="F51" s="39"/>
      <c r="G51" s="39"/>
      <c r="H51" s="39"/>
      <c r="I51" s="38"/>
      <c r="J51" s="112">
        <f t="shared" si="5"/>
        <v>0</v>
      </c>
      <c r="K51" s="112" t="str">
        <f t="shared" si="0"/>
        <v>FAUX</v>
      </c>
      <c r="L51" s="112" t="str">
        <f t="shared" si="1"/>
        <v>FAUX</v>
      </c>
      <c r="M51" s="112" t="str">
        <f t="shared" si="2"/>
        <v>FAUX</v>
      </c>
      <c r="N51" s="112" t="str">
        <f t="shared" si="3"/>
        <v>FAUX</v>
      </c>
      <c r="O51" s="112" t="str">
        <f t="shared" si="4"/>
        <v>FAUX</v>
      </c>
      <c r="P51" s="112" t="str">
        <f t="shared" si="6"/>
        <v>FAUX</v>
      </c>
      <c r="Q51" s="112"/>
      <c r="R51" s="77" t="str">
        <f>'Base de données (cachée)'!G22</f>
        <v>Disjoncteur 10A (1P+N)</v>
      </c>
      <c r="S51" s="75">
        <f>COUNTIFS(B34:B233,"*Disjoncteur 10A (1P+N)*")</f>
        <v>0</v>
      </c>
      <c r="Z51" s="26">
        <f t="shared" si="7"/>
        <v>0</v>
      </c>
      <c r="AA51" s="26">
        <f t="shared" si="8"/>
        <v>0</v>
      </c>
      <c r="AB51" s="26">
        <f t="shared" si="9"/>
        <v>0</v>
      </c>
      <c r="AC51" s="26">
        <f t="shared" si="10"/>
        <v>0</v>
      </c>
      <c r="AD51" s="26">
        <f t="shared" si="11"/>
        <v>0</v>
      </c>
      <c r="AE51" s="26">
        <f t="shared" si="12"/>
        <v>0</v>
      </c>
      <c r="AF51" s="26">
        <f t="shared" si="13"/>
        <v>0</v>
      </c>
      <c r="AG51" s="26">
        <f t="shared" si="14"/>
        <v>0</v>
      </c>
    </row>
    <row r="52" spans="1:33" ht="15" customHeight="1" x14ac:dyDescent="0.35">
      <c r="A52" s="37">
        <v>19</v>
      </c>
      <c r="B52" s="38"/>
      <c r="C52" s="38"/>
      <c r="D52" s="38"/>
      <c r="E52" s="38"/>
      <c r="F52" s="39"/>
      <c r="G52" s="39"/>
      <c r="H52" s="39"/>
      <c r="I52" s="38"/>
      <c r="J52" s="112">
        <f t="shared" si="5"/>
        <v>0</v>
      </c>
      <c r="K52" s="112" t="str">
        <f t="shared" si="0"/>
        <v>FAUX</v>
      </c>
      <c r="L52" s="112" t="str">
        <f t="shared" si="1"/>
        <v>FAUX</v>
      </c>
      <c r="M52" s="112" t="str">
        <f t="shared" si="2"/>
        <v>FAUX</v>
      </c>
      <c r="N52" s="112" t="str">
        <f t="shared" si="3"/>
        <v>FAUX</v>
      </c>
      <c r="O52" s="112" t="str">
        <f t="shared" si="4"/>
        <v>FAUX</v>
      </c>
      <c r="P52" s="112" t="str">
        <f t="shared" si="6"/>
        <v>FAUX</v>
      </c>
      <c r="Q52" s="112"/>
      <c r="R52" s="77" t="str">
        <f>'Base de données (cachée)'!G23</f>
        <v>Disjoncteur 16A (1P+N)</v>
      </c>
      <c r="S52" s="75">
        <f>COUNTIFS(B34:B233,"*Disjoncteur 16A (1P+N)*")</f>
        <v>0</v>
      </c>
      <c r="Z52" s="26">
        <f t="shared" si="7"/>
        <v>0</v>
      </c>
      <c r="AA52" s="26">
        <f t="shared" si="8"/>
        <v>0</v>
      </c>
      <c r="AB52" s="26">
        <f t="shared" si="9"/>
        <v>0</v>
      </c>
      <c r="AC52" s="26">
        <f t="shared" si="10"/>
        <v>0</v>
      </c>
      <c r="AD52" s="26">
        <f t="shared" si="11"/>
        <v>0</v>
      </c>
      <c r="AE52" s="26">
        <f t="shared" si="12"/>
        <v>0</v>
      </c>
      <c r="AF52" s="26">
        <f t="shared" si="13"/>
        <v>0</v>
      </c>
      <c r="AG52" s="26">
        <f t="shared" si="14"/>
        <v>0</v>
      </c>
    </row>
    <row r="53" spans="1:33" ht="15" customHeight="1" x14ac:dyDescent="0.35">
      <c r="A53" s="37">
        <v>20</v>
      </c>
      <c r="B53" s="38"/>
      <c r="C53" s="38"/>
      <c r="D53" s="38"/>
      <c r="E53" s="38"/>
      <c r="F53" s="39"/>
      <c r="G53" s="39"/>
      <c r="H53" s="39"/>
      <c r="I53" s="38"/>
      <c r="J53" s="112">
        <f t="shared" si="5"/>
        <v>0</v>
      </c>
      <c r="K53" s="112" t="str">
        <f t="shared" si="0"/>
        <v>FAUX</v>
      </c>
      <c r="L53" s="112" t="str">
        <f t="shared" si="1"/>
        <v>FAUX</v>
      </c>
      <c r="M53" s="112" t="str">
        <f t="shared" si="2"/>
        <v>FAUX</v>
      </c>
      <c r="N53" s="112" t="str">
        <f t="shared" si="3"/>
        <v>FAUX</v>
      </c>
      <c r="O53" s="112" t="str">
        <f t="shared" si="4"/>
        <v>FAUX</v>
      </c>
      <c r="P53" s="112" t="str">
        <f t="shared" si="6"/>
        <v>FAUX</v>
      </c>
      <c r="Q53" s="112"/>
      <c r="R53" s="77" t="str">
        <f>'Base de données (cachée)'!G24</f>
        <v>Disjoncteur 20A (1P+N)</v>
      </c>
      <c r="S53" s="75">
        <f>COUNTIFS(B34:B233,"*Disjoncteur 20A (1P+N)*")</f>
        <v>0</v>
      </c>
      <c r="Z53" s="26">
        <f t="shared" si="7"/>
        <v>0</v>
      </c>
      <c r="AA53" s="26">
        <f t="shared" si="8"/>
        <v>0</v>
      </c>
      <c r="AB53" s="26">
        <f t="shared" si="9"/>
        <v>0</v>
      </c>
      <c r="AC53" s="26">
        <f t="shared" si="10"/>
        <v>0</v>
      </c>
      <c r="AD53" s="26">
        <f t="shared" si="11"/>
        <v>0</v>
      </c>
      <c r="AE53" s="26">
        <f t="shared" si="12"/>
        <v>0</v>
      </c>
      <c r="AF53" s="26">
        <f t="shared" si="13"/>
        <v>0</v>
      </c>
      <c r="AG53" s="26">
        <f t="shared" si="14"/>
        <v>0</v>
      </c>
    </row>
    <row r="54" spans="1:33" ht="15" customHeight="1" x14ac:dyDescent="0.35">
      <c r="A54" s="37">
        <v>21</v>
      </c>
      <c r="B54" s="38"/>
      <c r="C54" s="38"/>
      <c r="D54" s="38"/>
      <c r="E54" s="38"/>
      <c r="F54" s="39"/>
      <c r="G54" s="39"/>
      <c r="H54" s="39"/>
      <c r="I54" s="38"/>
      <c r="J54" s="112">
        <f t="shared" si="5"/>
        <v>0</v>
      </c>
      <c r="K54" s="112" t="str">
        <f t="shared" si="0"/>
        <v>FAUX</v>
      </c>
      <c r="L54" s="112" t="str">
        <f t="shared" si="1"/>
        <v>FAUX</v>
      </c>
      <c r="M54" s="112" t="str">
        <f t="shared" si="2"/>
        <v>FAUX</v>
      </c>
      <c r="N54" s="112" t="str">
        <f t="shared" si="3"/>
        <v>FAUX</v>
      </c>
      <c r="O54" s="112" t="str">
        <f t="shared" si="4"/>
        <v>FAUX</v>
      </c>
      <c r="P54" s="112" t="str">
        <f t="shared" si="6"/>
        <v>FAUX</v>
      </c>
      <c r="Q54" s="112"/>
      <c r="R54" s="77" t="str">
        <f>'Base de données (cachée)'!G25</f>
        <v>Disjoncteur 25A (1P+N)</v>
      </c>
      <c r="S54" s="75">
        <f>COUNTIFS(B34:B233,"*Disjoncteur 25A (1P+N)*")</f>
        <v>0</v>
      </c>
      <c r="Z54" s="26">
        <f t="shared" si="7"/>
        <v>0</v>
      </c>
      <c r="AA54" s="26">
        <f t="shared" si="8"/>
        <v>0</v>
      </c>
      <c r="AB54" s="26">
        <f t="shared" si="9"/>
        <v>0</v>
      </c>
      <c r="AC54" s="26">
        <f t="shared" si="10"/>
        <v>0</v>
      </c>
      <c r="AD54" s="26">
        <f t="shared" si="11"/>
        <v>0</v>
      </c>
      <c r="AE54" s="26">
        <f t="shared" si="12"/>
        <v>0</v>
      </c>
      <c r="AF54" s="26">
        <f t="shared" si="13"/>
        <v>0</v>
      </c>
      <c r="AG54" s="26">
        <f t="shared" si="14"/>
        <v>0</v>
      </c>
    </row>
    <row r="55" spans="1:33" ht="15" customHeight="1" x14ac:dyDescent="0.35">
      <c r="A55" s="37">
        <v>22</v>
      </c>
      <c r="B55" s="38"/>
      <c r="C55" s="38"/>
      <c r="D55" s="38"/>
      <c r="E55" s="38"/>
      <c r="F55" s="39"/>
      <c r="G55" s="39"/>
      <c r="H55" s="39"/>
      <c r="I55" s="38"/>
      <c r="J55" s="112">
        <f t="shared" si="5"/>
        <v>0</v>
      </c>
      <c r="K55" s="112" t="str">
        <f t="shared" si="0"/>
        <v>FAUX</v>
      </c>
      <c r="L55" s="112" t="str">
        <f t="shared" si="1"/>
        <v>FAUX</v>
      </c>
      <c r="M55" s="112" t="str">
        <f t="shared" si="2"/>
        <v>FAUX</v>
      </c>
      <c r="N55" s="112" t="str">
        <f t="shared" si="3"/>
        <v>FAUX</v>
      </c>
      <c r="O55" s="112" t="str">
        <f t="shared" si="4"/>
        <v>FAUX</v>
      </c>
      <c r="P55" s="112" t="str">
        <f t="shared" si="6"/>
        <v>FAUX</v>
      </c>
      <c r="Q55" s="112"/>
      <c r="R55" s="77" t="str">
        <f>'Base de données (cachée)'!G26</f>
        <v>Disjoncteur 32A (1P+N)</v>
      </c>
      <c r="S55" s="75">
        <f>COUNTIFS(B34:B233,"*Disjoncteur 32A (1P+N)*")</f>
        <v>0</v>
      </c>
      <c r="Z55" s="26">
        <f t="shared" si="7"/>
        <v>0</v>
      </c>
      <c r="AA55" s="26">
        <f t="shared" si="8"/>
        <v>0</v>
      </c>
      <c r="AB55" s="26">
        <f t="shared" si="9"/>
        <v>0</v>
      </c>
      <c r="AC55" s="26">
        <f t="shared" si="10"/>
        <v>0</v>
      </c>
      <c r="AD55" s="26">
        <f t="shared" si="11"/>
        <v>0</v>
      </c>
      <c r="AE55" s="26">
        <f t="shared" si="12"/>
        <v>0</v>
      </c>
      <c r="AF55" s="26">
        <f t="shared" si="13"/>
        <v>0</v>
      </c>
      <c r="AG55" s="26">
        <f t="shared" si="14"/>
        <v>0</v>
      </c>
    </row>
    <row r="56" spans="1:33" ht="15" customHeight="1" x14ac:dyDescent="0.35">
      <c r="A56" s="37">
        <v>23</v>
      </c>
      <c r="B56" s="38"/>
      <c r="C56" s="38"/>
      <c r="D56" s="38"/>
      <c r="E56" s="38"/>
      <c r="F56" s="39"/>
      <c r="G56" s="39"/>
      <c r="H56" s="39"/>
      <c r="I56" s="38"/>
      <c r="J56" s="112">
        <f t="shared" si="5"/>
        <v>0</v>
      </c>
      <c r="K56" s="112" t="str">
        <f t="shared" si="0"/>
        <v>FAUX</v>
      </c>
      <c r="L56" s="112" t="str">
        <f t="shared" si="1"/>
        <v>FAUX</v>
      </c>
      <c r="M56" s="112" t="str">
        <f t="shared" si="2"/>
        <v>FAUX</v>
      </c>
      <c r="N56" s="112" t="str">
        <f t="shared" si="3"/>
        <v>FAUX</v>
      </c>
      <c r="O56" s="112" t="str">
        <f t="shared" si="4"/>
        <v>FAUX</v>
      </c>
      <c r="P56" s="112" t="str">
        <f t="shared" si="6"/>
        <v>FAUX</v>
      </c>
      <c r="Q56" s="112"/>
      <c r="R56" s="77" t="str">
        <f>'Base de données (cachée)'!G27</f>
        <v>Disjoncteur 40A (1P+N)</v>
      </c>
      <c r="S56" s="75">
        <f>COUNTIFS(B34:B233,"*Disjoncteur 40A (1P+N)*")</f>
        <v>0</v>
      </c>
      <c r="Z56" s="26">
        <f t="shared" si="7"/>
        <v>0</v>
      </c>
      <c r="AA56" s="26">
        <f t="shared" si="8"/>
        <v>0</v>
      </c>
      <c r="AB56" s="26">
        <f t="shared" si="9"/>
        <v>0</v>
      </c>
      <c r="AC56" s="26">
        <f t="shared" si="10"/>
        <v>0</v>
      </c>
      <c r="AD56" s="26">
        <f t="shared" si="11"/>
        <v>0</v>
      </c>
      <c r="AE56" s="26">
        <f t="shared" si="12"/>
        <v>0</v>
      </c>
      <c r="AF56" s="26">
        <f t="shared" si="13"/>
        <v>0</v>
      </c>
      <c r="AG56" s="26">
        <f t="shared" si="14"/>
        <v>0</v>
      </c>
    </row>
    <row r="57" spans="1:33" ht="15" customHeight="1" x14ac:dyDescent="0.35">
      <c r="A57" s="37">
        <v>24</v>
      </c>
      <c r="B57" s="38"/>
      <c r="C57" s="38"/>
      <c r="D57" s="38"/>
      <c r="E57" s="38"/>
      <c r="F57" s="39"/>
      <c r="G57" s="39"/>
      <c r="H57" s="39"/>
      <c r="I57" s="38"/>
      <c r="J57" s="112">
        <f t="shared" si="5"/>
        <v>0</v>
      </c>
      <c r="K57" s="112" t="str">
        <f t="shared" si="0"/>
        <v>FAUX</v>
      </c>
      <c r="L57" s="112" t="str">
        <f t="shared" si="1"/>
        <v>FAUX</v>
      </c>
      <c r="M57" s="112" t="str">
        <f t="shared" si="2"/>
        <v>FAUX</v>
      </c>
      <c r="N57" s="112" t="str">
        <f t="shared" si="3"/>
        <v>FAUX</v>
      </c>
      <c r="O57" s="112" t="str">
        <f t="shared" si="4"/>
        <v>FAUX</v>
      </c>
      <c r="P57" s="112" t="str">
        <f t="shared" si="6"/>
        <v>FAUX</v>
      </c>
      <c r="Q57" s="112"/>
      <c r="R57" s="77" t="str">
        <f>'Base de données (cachée)'!G28</f>
        <v>Disjoncteur 50A (1P+N)</v>
      </c>
      <c r="S57" s="75">
        <f>COUNTIFS(B34:B233,"*Disjoncteur 50A (1P+N)*")</f>
        <v>0</v>
      </c>
      <c r="Z57" s="26">
        <f t="shared" si="7"/>
        <v>0</v>
      </c>
      <c r="AA57" s="26">
        <f t="shared" si="8"/>
        <v>0</v>
      </c>
      <c r="AB57" s="26">
        <f t="shared" si="9"/>
        <v>0</v>
      </c>
      <c r="AC57" s="26">
        <f t="shared" si="10"/>
        <v>0</v>
      </c>
      <c r="AD57" s="26">
        <f t="shared" si="11"/>
        <v>0</v>
      </c>
      <c r="AE57" s="26">
        <f t="shared" si="12"/>
        <v>0</v>
      </c>
      <c r="AF57" s="26">
        <f t="shared" si="13"/>
        <v>0</v>
      </c>
      <c r="AG57" s="26">
        <f t="shared" si="14"/>
        <v>0</v>
      </c>
    </row>
    <row r="58" spans="1:33" ht="15" customHeight="1" x14ac:dyDescent="0.35">
      <c r="A58" s="37">
        <v>25</v>
      </c>
      <c r="B58" s="38"/>
      <c r="C58" s="38"/>
      <c r="D58" s="38"/>
      <c r="E58" s="38"/>
      <c r="F58" s="39"/>
      <c r="G58" s="39"/>
      <c r="H58" s="39"/>
      <c r="I58" s="38"/>
      <c r="J58" s="112">
        <f t="shared" si="5"/>
        <v>0</v>
      </c>
      <c r="K58" s="112" t="str">
        <f t="shared" si="0"/>
        <v>FAUX</v>
      </c>
      <c r="L58" s="112" t="str">
        <f t="shared" si="1"/>
        <v>FAUX</v>
      </c>
      <c r="M58" s="112" t="str">
        <f t="shared" si="2"/>
        <v>FAUX</v>
      </c>
      <c r="N58" s="112" t="str">
        <f t="shared" si="3"/>
        <v>FAUX</v>
      </c>
      <c r="O58" s="112" t="str">
        <f t="shared" si="4"/>
        <v>FAUX</v>
      </c>
      <c r="P58" s="112" t="str">
        <f t="shared" si="6"/>
        <v>FAUX</v>
      </c>
      <c r="Q58" s="112"/>
      <c r="R58" s="77" t="str">
        <f>'Base de données (cachée)'!G29</f>
        <v>Disjoncteur 63A (1P+N)</v>
      </c>
      <c r="S58" s="75">
        <f>COUNTIFS(B34:B233,"*Disjoncteur 63A (1P+N)*")</f>
        <v>0</v>
      </c>
      <c r="Z58" s="26">
        <f t="shared" si="7"/>
        <v>0</v>
      </c>
      <c r="AA58" s="26">
        <f t="shared" si="8"/>
        <v>0</v>
      </c>
      <c r="AB58" s="26">
        <f t="shared" si="9"/>
        <v>0</v>
      </c>
      <c r="AC58" s="26">
        <f t="shared" si="10"/>
        <v>0</v>
      </c>
      <c r="AD58" s="26">
        <f t="shared" si="11"/>
        <v>0</v>
      </c>
      <c r="AE58" s="26">
        <f t="shared" si="12"/>
        <v>0</v>
      </c>
      <c r="AF58" s="26">
        <f t="shared" si="13"/>
        <v>0</v>
      </c>
      <c r="AG58" s="26">
        <f t="shared" si="14"/>
        <v>0</v>
      </c>
    </row>
    <row r="59" spans="1:33" ht="15" customHeight="1" x14ac:dyDescent="0.35">
      <c r="A59" s="37">
        <v>26</v>
      </c>
      <c r="B59" s="38"/>
      <c r="C59" s="38"/>
      <c r="D59" s="38"/>
      <c r="E59" s="38"/>
      <c r="F59" s="39"/>
      <c r="G59" s="39"/>
      <c r="H59" s="39"/>
      <c r="I59" s="38"/>
      <c r="J59" s="112">
        <f t="shared" si="5"/>
        <v>0</v>
      </c>
      <c r="K59" s="112" t="str">
        <f t="shared" si="0"/>
        <v>FAUX</v>
      </c>
      <c r="L59" s="112" t="str">
        <f t="shared" si="1"/>
        <v>FAUX</v>
      </c>
      <c r="M59" s="112" t="str">
        <f t="shared" si="2"/>
        <v>FAUX</v>
      </c>
      <c r="N59" s="112" t="str">
        <f t="shared" si="3"/>
        <v>FAUX</v>
      </c>
      <c r="O59" s="112" t="str">
        <f t="shared" si="4"/>
        <v>FAUX</v>
      </c>
      <c r="P59" s="112" t="str">
        <f t="shared" si="6"/>
        <v>FAUX</v>
      </c>
      <c r="Q59" s="112"/>
      <c r="R59" s="77" t="str">
        <f>'Base de données (cachée)'!G30</f>
        <v>Disjoncteur 80A (1P+N)</v>
      </c>
      <c r="S59" s="75">
        <f>COUNTIFS(B34:B233,"*Disjoncteur 80A (1P+N)*")</f>
        <v>0</v>
      </c>
      <c r="Z59" s="26">
        <f t="shared" si="7"/>
        <v>0</v>
      </c>
      <c r="AA59" s="26">
        <f t="shared" si="8"/>
        <v>0</v>
      </c>
      <c r="AB59" s="26">
        <f t="shared" si="9"/>
        <v>0</v>
      </c>
      <c r="AC59" s="26">
        <f t="shared" si="10"/>
        <v>0</v>
      </c>
      <c r="AD59" s="26">
        <f t="shared" si="11"/>
        <v>0</v>
      </c>
      <c r="AE59" s="26">
        <f t="shared" si="12"/>
        <v>0</v>
      </c>
      <c r="AF59" s="26">
        <f t="shared" si="13"/>
        <v>0</v>
      </c>
      <c r="AG59" s="26">
        <f t="shared" si="14"/>
        <v>0</v>
      </c>
    </row>
    <row r="60" spans="1:33" ht="15" customHeight="1" x14ac:dyDescent="0.35">
      <c r="A60" s="37">
        <v>27</v>
      </c>
      <c r="B60" s="38"/>
      <c r="C60" s="38"/>
      <c r="D60" s="38"/>
      <c r="E60" s="38"/>
      <c r="F60" s="39"/>
      <c r="G60" s="39"/>
      <c r="H60" s="39"/>
      <c r="I60" s="38"/>
      <c r="J60" s="112">
        <f t="shared" si="5"/>
        <v>0</v>
      </c>
      <c r="K60" s="112" t="str">
        <f t="shared" si="0"/>
        <v>FAUX</v>
      </c>
      <c r="L60" s="112" t="str">
        <f t="shared" si="1"/>
        <v>FAUX</v>
      </c>
      <c r="M60" s="112" t="str">
        <f t="shared" si="2"/>
        <v>FAUX</v>
      </c>
      <c r="N60" s="112" t="str">
        <f t="shared" si="3"/>
        <v>FAUX</v>
      </c>
      <c r="O60" s="112" t="str">
        <f t="shared" si="4"/>
        <v>FAUX</v>
      </c>
      <c r="P60" s="112" t="str">
        <f t="shared" si="6"/>
        <v>FAUX</v>
      </c>
      <c r="Q60" s="112"/>
      <c r="R60" s="77" t="str">
        <f>'Base de données (cachée)'!G31</f>
        <v>Disjoncteur 4A (3P+N)</v>
      </c>
      <c r="S60" s="75">
        <f>COUNTIFS(B34:B233,"*Disjoncteur 4A (3P+N)*")</f>
        <v>0</v>
      </c>
      <c r="Z60" s="26">
        <f t="shared" si="7"/>
        <v>0</v>
      </c>
      <c r="AA60" s="26">
        <f t="shared" si="8"/>
        <v>0</v>
      </c>
      <c r="AB60" s="26">
        <f t="shared" si="9"/>
        <v>0</v>
      </c>
      <c r="AC60" s="26">
        <f t="shared" si="10"/>
        <v>0</v>
      </c>
      <c r="AD60" s="26">
        <f t="shared" si="11"/>
        <v>0</v>
      </c>
      <c r="AE60" s="26">
        <f t="shared" si="12"/>
        <v>0</v>
      </c>
      <c r="AF60" s="26">
        <f t="shared" si="13"/>
        <v>0</v>
      </c>
      <c r="AG60" s="26">
        <f t="shared" si="14"/>
        <v>0</v>
      </c>
    </row>
    <row r="61" spans="1:33" ht="15" customHeight="1" x14ac:dyDescent="0.35">
      <c r="A61" s="37">
        <v>28</v>
      </c>
      <c r="B61" s="38"/>
      <c r="C61" s="38"/>
      <c r="D61" s="38"/>
      <c r="E61" s="38"/>
      <c r="F61" s="39"/>
      <c r="G61" s="39"/>
      <c r="H61" s="39"/>
      <c r="I61" s="38"/>
      <c r="J61" s="112">
        <f t="shared" si="5"/>
        <v>0</v>
      </c>
      <c r="K61" s="112" t="str">
        <f t="shared" si="0"/>
        <v>FAUX</v>
      </c>
      <c r="L61" s="112" t="str">
        <f t="shared" si="1"/>
        <v>FAUX</v>
      </c>
      <c r="M61" s="112" t="str">
        <f t="shared" si="2"/>
        <v>FAUX</v>
      </c>
      <c r="N61" s="112" t="str">
        <f t="shared" si="3"/>
        <v>FAUX</v>
      </c>
      <c r="O61" s="112" t="str">
        <f t="shared" si="4"/>
        <v>FAUX</v>
      </c>
      <c r="P61" s="112" t="str">
        <f t="shared" si="6"/>
        <v>FAUX</v>
      </c>
      <c r="Q61" s="112"/>
      <c r="R61" s="77" t="str">
        <f>'Base de données (cachée)'!G32</f>
        <v>Disjoncteur 6A (3P+N)</v>
      </c>
      <c r="S61" s="75">
        <f>COUNTIFS(B34:B233,"*Disjoncteur 6A (3P+N)*")</f>
        <v>0</v>
      </c>
      <c r="Z61" s="26">
        <f t="shared" si="7"/>
        <v>0</v>
      </c>
      <c r="AA61" s="26">
        <f t="shared" si="8"/>
        <v>0</v>
      </c>
      <c r="AB61" s="26">
        <f t="shared" si="9"/>
        <v>0</v>
      </c>
      <c r="AC61" s="26">
        <f t="shared" si="10"/>
        <v>0</v>
      </c>
      <c r="AD61" s="26">
        <f t="shared" si="11"/>
        <v>0</v>
      </c>
      <c r="AE61" s="26">
        <f t="shared" si="12"/>
        <v>0</v>
      </c>
      <c r="AF61" s="26">
        <f t="shared" si="13"/>
        <v>0</v>
      </c>
      <c r="AG61" s="26">
        <f t="shared" si="14"/>
        <v>0</v>
      </c>
    </row>
    <row r="62" spans="1:33" ht="15" customHeight="1" x14ac:dyDescent="0.35">
      <c r="A62" s="37">
        <v>29</v>
      </c>
      <c r="B62" s="38"/>
      <c r="C62" s="38"/>
      <c r="D62" s="38"/>
      <c r="E62" s="38"/>
      <c r="F62" s="39"/>
      <c r="G62" s="39"/>
      <c r="H62" s="39"/>
      <c r="I62" s="38"/>
      <c r="J62" s="112">
        <f t="shared" si="5"/>
        <v>0</v>
      </c>
      <c r="K62" s="112" t="str">
        <f t="shared" si="0"/>
        <v>FAUX</v>
      </c>
      <c r="L62" s="112" t="str">
        <f t="shared" si="1"/>
        <v>FAUX</v>
      </c>
      <c r="M62" s="112" t="str">
        <f t="shared" si="2"/>
        <v>FAUX</v>
      </c>
      <c r="N62" s="112" t="str">
        <f t="shared" si="3"/>
        <v>FAUX</v>
      </c>
      <c r="O62" s="112" t="str">
        <f t="shared" si="4"/>
        <v>FAUX</v>
      </c>
      <c r="P62" s="112" t="str">
        <f t="shared" si="6"/>
        <v>FAUX</v>
      </c>
      <c r="Q62" s="112"/>
      <c r="R62" s="77" t="str">
        <f>'Base de données (cachée)'!G33</f>
        <v>Disjoncteur 10A (3P+N)</v>
      </c>
      <c r="S62" s="75">
        <f>COUNTIFS(B34:B233,"*Disjoncteur 10A (3P+N)*")</f>
        <v>0</v>
      </c>
      <c r="Z62" s="26">
        <f t="shared" si="7"/>
        <v>0</v>
      </c>
      <c r="AA62" s="26">
        <f t="shared" si="8"/>
        <v>0</v>
      </c>
      <c r="AB62" s="26">
        <f t="shared" si="9"/>
        <v>0</v>
      </c>
      <c r="AC62" s="26">
        <f t="shared" si="10"/>
        <v>0</v>
      </c>
      <c r="AD62" s="26">
        <f t="shared" si="11"/>
        <v>0</v>
      </c>
      <c r="AE62" s="26">
        <f t="shared" si="12"/>
        <v>0</v>
      </c>
      <c r="AF62" s="26">
        <f t="shared" si="13"/>
        <v>0</v>
      </c>
      <c r="AG62" s="26">
        <f t="shared" si="14"/>
        <v>0</v>
      </c>
    </row>
    <row r="63" spans="1:33" ht="15" customHeight="1" x14ac:dyDescent="0.35">
      <c r="A63" s="37">
        <v>30</v>
      </c>
      <c r="B63" s="38"/>
      <c r="C63" s="38"/>
      <c r="D63" s="38"/>
      <c r="E63" s="38"/>
      <c r="F63" s="39"/>
      <c r="G63" s="39"/>
      <c r="H63" s="39"/>
      <c r="I63" s="38"/>
      <c r="J63" s="112">
        <f t="shared" si="5"/>
        <v>0</v>
      </c>
      <c r="K63" s="112" t="str">
        <f t="shared" si="0"/>
        <v>FAUX</v>
      </c>
      <c r="L63" s="112" t="str">
        <f t="shared" si="1"/>
        <v>FAUX</v>
      </c>
      <c r="M63" s="112" t="str">
        <f t="shared" si="2"/>
        <v>FAUX</v>
      </c>
      <c r="N63" s="112" t="str">
        <f t="shared" si="3"/>
        <v>FAUX</v>
      </c>
      <c r="O63" s="112" t="str">
        <f t="shared" si="4"/>
        <v>FAUX</v>
      </c>
      <c r="P63" s="112" t="str">
        <f t="shared" si="6"/>
        <v>FAUX</v>
      </c>
      <c r="Q63" s="112"/>
      <c r="R63" s="77" t="str">
        <f>'Base de données (cachée)'!G34</f>
        <v>Disjoncteur 16A (3P+N)</v>
      </c>
      <c r="S63" s="75">
        <f>COUNTIFS(B34:B233,"*Disjoncteur 16A (3P+N)*")</f>
        <v>0</v>
      </c>
      <c r="Z63" s="26">
        <f t="shared" si="7"/>
        <v>0</v>
      </c>
      <c r="AA63" s="26">
        <f t="shared" si="8"/>
        <v>0</v>
      </c>
      <c r="AB63" s="26">
        <f t="shared" si="9"/>
        <v>0</v>
      </c>
      <c r="AC63" s="26">
        <f t="shared" si="10"/>
        <v>0</v>
      </c>
      <c r="AD63" s="26">
        <f t="shared" si="11"/>
        <v>0</v>
      </c>
      <c r="AE63" s="26">
        <f t="shared" si="12"/>
        <v>0</v>
      </c>
      <c r="AF63" s="26">
        <f t="shared" si="13"/>
        <v>0</v>
      </c>
      <c r="AG63" s="26">
        <f t="shared" si="14"/>
        <v>0</v>
      </c>
    </row>
    <row r="64" spans="1:33" ht="15" customHeight="1" x14ac:dyDescent="0.35">
      <c r="A64" s="37">
        <v>31</v>
      </c>
      <c r="B64" s="38"/>
      <c r="C64" s="38"/>
      <c r="D64" s="38"/>
      <c r="E64" s="38"/>
      <c r="F64" s="39"/>
      <c r="G64" s="39"/>
      <c r="H64" s="39"/>
      <c r="I64" s="38"/>
      <c r="J64" s="112">
        <f t="shared" si="5"/>
        <v>0</v>
      </c>
      <c r="K64" s="112" t="str">
        <f t="shared" si="0"/>
        <v>FAUX</v>
      </c>
      <c r="L64" s="112" t="str">
        <f t="shared" si="1"/>
        <v>FAUX</v>
      </c>
      <c r="M64" s="112" t="str">
        <f t="shared" si="2"/>
        <v>FAUX</v>
      </c>
      <c r="N64" s="112" t="str">
        <f t="shared" si="3"/>
        <v>FAUX</v>
      </c>
      <c r="O64" s="112" t="str">
        <f t="shared" si="4"/>
        <v>FAUX</v>
      </c>
      <c r="P64" s="112" t="str">
        <f t="shared" si="6"/>
        <v>FAUX</v>
      </c>
      <c r="Q64" s="112"/>
      <c r="R64" s="77" t="str">
        <f>'Base de données (cachée)'!G35</f>
        <v>Disjoncteur 20A (3P+N)</v>
      </c>
      <c r="S64" s="75">
        <f>COUNTIFS(B34:B233,"*Disjoncteur 20A (3P+N)*")</f>
        <v>0</v>
      </c>
      <c r="Z64" s="26">
        <f t="shared" si="7"/>
        <v>0</v>
      </c>
      <c r="AA64" s="26">
        <f t="shared" si="8"/>
        <v>0</v>
      </c>
      <c r="AB64" s="26">
        <f t="shared" si="9"/>
        <v>0</v>
      </c>
      <c r="AC64" s="26">
        <f t="shared" si="10"/>
        <v>0</v>
      </c>
      <c r="AD64" s="26">
        <f t="shared" si="11"/>
        <v>0</v>
      </c>
      <c r="AE64" s="26">
        <f t="shared" si="12"/>
        <v>0</v>
      </c>
      <c r="AF64" s="26">
        <f t="shared" si="13"/>
        <v>0</v>
      </c>
      <c r="AG64" s="26">
        <f t="shared" si="14"/>
        <v>0</v>
      </c>
    </row>
    <row r="65" spans="1:33" ht="15" customHeight="1" x14ac:dyDescent="0.35">
      <c r="A65" s="37">
        <v>32</v>
      </c>
      <c r="B65" s="38"/>
      <c r="C65" s="38"/>
      <c r="D65" s="38"/>
      <c r="E65" s="38"/>
      <c r="F65" s="39"/>
      <c r="G65" s="39"/>
      <c r="H65" s="39"/>
      <c r="I65" s="38"/>
      <c r="J65" s="112">
        <f t="shared" si="5"/>
        <v>0</v>
      </c>
      <c r="K65" s="112" t="str">
        <f t="shared" si="0"/>
        <v>FAUX</v>
      </c>
      <c r="L65" s="112" t="str">
        <f t="shared" si="1"/>
        <v>FAUX</v>
      </c>
      <c r="M65" s="112" t="str">
        <f t="shared" si="2"/>
        <v>FAUX</v>
      </c>
      <c r="N65" s="112" t="str">
        <f t="shared" si="3"/>
        <v>FAUX</v>
      </c>
      <c r="O65" s="112" t="str">
        <f t="shared" si="4"/>
        <v>FAUX</v>
      </c>
      <c r="P65" s="112" t="str">
        <f t="shared" si="6"/>
        <v>FAUX</v>
      </c>
      <c r="Q65" s="112"/>
      <c r="R65" s="77" t="str">
        <f>'Base de données (cachée)'!G36</f>
        <v>Disjoncteur 25A (3P+N)</v>
      </c>
      <c r="S65" s="75">
        <f>COUNTIFS(B34:B233,"*Disjoncteur 25A (3P+N)*")</f>
        <v>0</v>
      </c>
      <c r="Z65" s="26">
        <f t="shared" si="7"/>
        <v>0</v>
      </c>
      <c r="AA65" s="26">
        <f t="shared" si="8"/>
        <v>0</v>
      </c>
      <c r="AB65" s="26">
        <f t="shared" si="9"/>
        <v>0</v>
      </c>
      <c r="AC65" s="26">
        <f t="shared" si="10"/>
        <v>0</v>
      </c>
      <c r="AD65" s="26">
        <f t="shared" si="11"/>
        <v>0</v>
      </c>
      <c r="AE65" s="26">
        <f t="shared" si="12"/>
        <v>0</v>
      </c>
      <c r="AF65" s="26">
        <f t="shared" si="13"/>
        <v>0</v>
      </c>
      <c r="AG65" s="26">
        <f t="shared" si="14"/>
        <v>0</v>
      </c>
    </row>
    <row r="66" spans="1:33" ht="15" customHeight="1" x14ac:dyDescent="0.35">
      <c r="A66" s="37">
        <v>33</v>
      </c>
      <c r="B66" s="38"/>
      <c r="C66" s="38"/>
      <c r="D66" s="38"/>
      <c r="E66" s="38"/>
      <c r="F66" s="39"/>
      <c r="G66" s="39"/>
      <c r="H66" s="39"/>
      <c r="I66" s="38"/>
      <c r="J66" s="112">
        <f t="shared" si="5"/>
        <v>0</v>
      </c>
      <c r="K66" s="112" t="str">
        <f t="shared" ref="K66:K97" si="15">_xlfn.IFS(AND(J66&lt;&gt;"0",I66="Neuf"),"VRAI",J66&lt;&gt;"1","FAUX")</f>
        <v>FAUX</v>
      </c>
      <c r="L66" s="112" t="str">
        <f t="shared" ref="L66:L97" si="16">_xlfn.IFS(AND(J66&lt;&gt;"0",I66="Vétuste"),"VRAI",J66&lt;&gt;"1","FAUX")</f>
        <v>FAUX</v>
      </c>
      <c r="M66" s="112" t="str">
        <f t="shared" ref="M66:M97" si="17">_xlfn.IFS(AND(J66&lt;&gt;"0",I66="Epuisé"),"VRAI",J66&lt;&gt;"1","FAUX")</f>
        <v>FAUX</v>
      </c>
      <c r="N66" s="112" t="str">
        <f t="shared" ref="N66:N97" si="18">_xlfn.IFS(AND(I66&lt;&gt;"0",I66="Epuisé"),"VRAI",J66&lt;&gt;"1","FAUX")</f>
        <v>FAUX</v>
      </c>
      <c r="O66" s="112" t="str">
        <f t="shared" ref="O66:O97" si="19">_xlfn.IFS(AND(J66&lt;&gt;"0",I66="Presque neuf, peu utilisé"),"VRAI",J66&lt;&gt;"1","FAUX")</f>
        <v>FAUX</v>
      </c>
      <c r="P66" s="112" t="str">
        <f t="shared" si="6"/>
        <v>FAUX</v>
      </c>
      <c r="Q66" s="112"/>
      <c r="R66" s="77" t="str">
        <f>'Base de données (cachée)'!G37</f>
        <v>Disjoncteur 32A (3P+N)</v>
      </c>
      <c r="S66" s="75">
        <f>COUNTIFS(B34:B233,"*Disjoncteur 32A (3P+N)*")</f>
        <v>0</v>
      </c>
      <c r="Z66" s="26">
        <f t="shared" si="7"/>
        <v>0</v>
      </c>
      <c r="AA66" s="26">
        <f t="shared" si="8"/>
        <v>0</v>
      </c>
      <c r="AB66" s="26">
        <f t="shared" si="9"/>
        <v>0</v>
      </c>
      <c r="AC66" s="26">
        <f t="shared" si="10"/>
        <v>0</v>
      </c>
      <c r="AD66" s="26">
        <f t="shared" si="11"/>
        <v>0</v>
      </c>
      <c r="AE66" s="26">
        <f t="shared" si="12"/>
        <v>0</v>
      </c>
      <c r="AF66" s="26">
        <f t="shared" si="13"/>
        <v>0</v>
      </c>
      <c r="AG66" s="26">
        <f t="shared" si="14"/>
        <v>0</v>
      </c>
    </row>
    <row r="67" spans="1:33" ht="15" customHeight="1" x14ac:dyDescent="0.35">
      <c r="A67" s="37">
        <v>34</v>
      </c>
      <c r="B67" s="38"/>
      <c r="C67" s="38"/>
      <c r="D67" s="38"/>
      <c r="E67" s="38"/>
      <c r="F67" s="39"/>
      <c r="G67" s="39"/>
      <c r="H67" s="39"/>
      <c r="I67" s="38"/>
      <c r="J67" s="112">
        <f t="shared" si="5"/>
        <v>0</v>
      </c>
      <c r="K67" s="112" t="str">
        <f t="shared" si="15"/>
        <v>FAUX</v>
      </c>
      <c r="L67" s="112" t="str">
        <f t="shared" si="16"/>
        <v>FAUX</v>
      </c>
      <c r="M67" s="112" t="str">
        <f t="shared" si="17"/>
        <v>FAUX</v>
      </c>
      <c r="N67" s="112" t="str">
        <f t="shared" si="18"/>
        <v>FAUX</v>
      </c>
      <c r="O67" s="112" t="str">
        <f t="shared" si="19"/>
        <v>FAUX</v>
      </c>
      <c r="P67" s="112" t="str">
        <f t="shared" si="6"/>
        <v>FAUX</v>
      </c>
      <c r="Q67" s="112"/>
      <c r="R67" s="77" t="str">
        <f>'Base de données (cachée)'!G38</f>
        <v>Disjoncteur 40A (3P+N)</v>
      </c>
      <c r="S67" s="75">
        <f>COUNTIFS(B34:B233,"*Disjoncteur 40A (3P+N)*")</f>
        <v>0</v>
      </c>
      <c r="Z67" s="26">
        <f t="shared" si="7"/>
        <v>0</v>
      </c>
      <c r="AA67" s="26">
        <f t="shared" si="8"/>
        <v>0</v>
      </c>
      <c r="AB67" s="26">
        <f t="shared" si="9"/>
        <v>0</v>
      </c>
      <c r="AC67" s="26">
        <f t="shared" si="10"/>
        <v>0</v>
      </c>
      <c r="AD67" s="26">
        <f t="shared" si="11"/>
        <v>0</v>
      </c>
      <c r="AE67" s="26">
        <f t="shared" si="12"/>
        <v>0</v>
      </c>
      <c r="AF67" s="26">
        <f t="shared" si="13"/>
        <v>0</v>
      </c>
      <c r="AG67" s="26">
        <f t="shared" si="14"/>
        <v>0</v>
      </c>
    </row>
    <row r="68" spans="1:33" ht="15" customHeight="1" x14ac:dyDescent="0.35">
      <c r="A68" s="37">
        <v>35</v>
      </c>
      <c r="B68" s="38"/>
      <c r="C68" s="38"/>
      <c r="D68" s="38"/>
      <c r="E68" s="38"/>
      <c r="F68" s="39"/>
      <c r="G68" s="39"/>
      <c r="H68" s="39"/>
      <c r="I68" s="38"/>
      <c r="J68" s="112">
        <f t="shared" si="5"/>
        <v>0</v>
      </c>
      <c r="K68" s="112" t="str">
        <f t="shared" si="15"/>
        <v>FAUX</v>
      </c>
      <c r="L68" s="112" t="str">
        <f t="shared" si="16"/>
        <v>FAUX</v>
      </c>
      <c r="M68" s="112" t="str">
        <f t="shared" si="17"/>
        <v>FAUX</v>
      </c>
      <c r="N68" s="112" t="str">
        <f t="shared" si="18"/>
        <v>FAUX</v>
      </c>
      <c r="O68" s="112" t="str">
        <f t="shared" si="19"/>
        <v>FAUX</v>
      </c>
      <c r="P68" s="112" t="str">
        <f t="shared" si="6"/>
        <v>FAUX</v>
      </c>
      <c r="Q68" s="112"/>
      <c r="R68" s="77" t="str">
        <f>'Base de données (cachée)'!G39</f>
        <v>Disjoncteur 50A (3P+N)</v>
      </c>
      <c r="S68" s="75">
        <f>COUNTIFS(B34:B233,"*Disjoncteur 50A (3P+N)*")</f>
        <v>0</v>
      </c>
      <c r="Z68" s="26">
        <f t="shared" si="7"/>
        <v>0</v>
      </c>
      <c r="AA68" s="26">
        <f t="shared" si="8"/>
        <v>0</v>
      </c>
      <c r="AB68" s="26">
        <f t="shared" si="9"/>
        <v>0</v>
      </c>
      <c r="AC68" s="26">
        <f t="shared" si="10"/>
        <v>0</v>
      </c>
      <c r="AD68" s="26">
        <f t="shared" si="11"/>
        <v>0</v>
      </c>
      <c r="AE68" s="26">
        <f t="shared" si="12"/>
        <v>0</v>
      </c>
      <c r="AF68" s="26">
        <f t="shared" si="13"/>
        <v>0</v>
      </c>
      <c r="AG68" s="26">
        <f t="shared" si="14"/>
        <v>0</v>
      </c>
    </row>
    <row r="69" spans="1:33" ht="15" customHeight="1" x14ac:dyDescent="0.35">
      <c r="A69" s="37">
        <v>36</v>
      </c>
      <c r="B69" s="38"/>
      <c r="C69" s="38"/>
      <c r="D69" s="38"/>
      <c r="E69" s="38"/>
      <c r="F69" s="39"/>
      <c r="G69" s="39"/>
      <c r="H69" s="39"/>
      <c r="I69" s="38"/>
      <c r="J69" s="112">
        <f t="shared" si="5"/>
        <v>0</v>
      </c>
      <c r="K69" s="112" t="str">
        <f t="shared" si="15"/>
        <v>FAUX</v>
      </c>
      <c r="L69" s="112" t="str">
        <f t="shared" si="16"/>
        <v>FAUX</v>
      </c>
      <c r="M69" s="112" t="str">
        <f t="shared" si="17"/>
        <v>FAUX</v>
      </c>
      <c r="N69" s="112" t="str">
        <f t="shared" si="18"/>
        <v>FAUX</v>
      </c>
      <c r="O69" s="112" t="str">
        <f t="shared" si="19"/>
        <v>FAUX</v>
      </c>
      <c r="P69" s="112" t="str">
        <f t="shared" si="6"/>
        <v>FAUX</v>
      </c>
      <c r="Q69" s="112"/>
      <c r="R69" s="77" t="str">
        <f>'Base de données (cachée)'!G40</f>
        <v>Disjoncteur 63A (3P+N)</v>
      </c>
      <c r="S69" s="75">
        <f>COUNTIFS(B34:B233,"*Disjoncteur 63A (3P+N)*")</f>
        <v>0</v>
      </c>
      <c r="Z69" s="26">
        <f t="shared" si="7"/>
        <v>0</v>
      </c>
      <c r="AA69" s="26">
        <f t="shared" si="8"/>
        <v>0</v>
      </c>
      <c r="AB69" s="26">
        <f t="shared" si="9"/>
        <v>0</v>
      </c>
      <c r="AC69" s="26">
        <f t="shared" si="10"/>
        <v>0</v>
      </c>
      <c r="AD69" s="26">
        <f t="shared" si="11"/>
        <v>0</v>
      </c>
      <c r="AE69" s="26">
        <f t="shared" si="12"/>
        <v>0</v>
      </c>
      <c r="AF69" s="26">
        <f t="shared" si="13"/>
        <v>0</v>
      </c>
      <c r="AG69" s="26">
        <f t="shared" si="14"/>
        <v>0</v>
      </c>
    </row>
    <row r="70" spans="1:33" ht="15" customHeight="1" x14ac:dyDescent="0.35">
      <c r="A70" s="37">
        <v>37</v>
      </c>
      <c r="B70" s="38"/>
      <c r="C70" s="38"/>
      <c r="D70" s="38"/>
      <c r="E70" s="38"/>
      <c r="F70" s="39"/>
      <c r="G70" s="39"/>
      <c r="H70" s="39"/>
      <c r="I70" s="38"/>
      <c r="J70" s="112">
        <f t="shared" si="5"/>
        <v>0</v>
      </c>
      <c r="K70" s="112" t="str">
        <f t="shared" si="15"/>
        <v>FAUX</v>
      </c>
      <c r="L70" s="112" t="str">
        <f t="shared" si="16"/>
        <v>FAUX</v>
      </c>
      <c r="M70" s="112" t="str">
        <f t="shared" si="17"/>
        <v>FAUX</v>
      </c>
      <c r="N70" s="112" t="str">
        <f t="shared" si="18"/>
        <v>FAUX</v>
      </c>
      <c r="O70" s="112" t="str">
        <f t="shared" si="19"/>
        <v>FAUX</v>
      </c>
      <c r="P70" s="112" t="str">
        <f t="shared" si="6"/>
        <v>FAUX</v>
      </c>
      <c r="Q70" s="112"/>
      <c r="R70" s="77" t="str">
        <f>'Base de données (cachée)'!G41</f>
        <v>Disjoncteur 80A (3P+N)</v>
      </c>
      <c r="S70" s="75">
        <f>COUNTIFS(B34:B233,"*Disjoncteur 80A (3P+N)*")</f>
        <v>0</v>
      </c>
      <c r="Z70" s="26">
        <f t="shared" si="7"/>
        <v>0</v>
      </c>
      <c r="AA70" s="26">
        <f t="shared" si="8"/>
        <v>0</v>
      </c>
      <c r="AB70" s="26">
        <f t="shared" si="9"/>
        <v>0</v>
      </c>
      <c r="AC70" s="26">
        <f t="shared" si="10"/>
        <v>0</v>
      </c>
      <c r="AD70" s="26">
        <f t="shared" si="11"/>
        <v>0</v>
      </c>
      <c r="AE70" s="26">
        <f t="shared" si="12"/>
        <v>0</v>
      </c>
      <c r="AF70" s="26">
        <f t="shared" si="13"/>
        <v>0</v>
      </c>
      <c r="AG70" s="26">
        <f t="shared" si="14"/>
        <v>0</v>
      </c>
    </row>
    <row r="71" spans="1:33" ht="15" customHeight="1" x14ac:dyDescent="0.35">
      <c r="A71" s="37">
        <v>38</v>
      </c>
      <c r="B71" s="38"/>
      <c r="C71" s="38"/>
      <c r="D71" s="38"/>
      <c r="E71" s="38"/>
      <c r="F71" s="39"/>
      <c r="G71" s="39"/>
      <c r="H71" s="39"/>
      <c r="I71" s="38"/>
      <c r="J71" s="112">
        <f t="shared" si="5"/>
        <v>0</v>
      </c>
      <c r="K71" s="112" t="str">
        <f t="shared" si="15"/>
        <v>FAUX</v>
      </c>
      <c r="L71" s="112" t="str">
        <f t="shared" si="16"/>
        <v>FAUX</v>
      </c>
      <c r="M71" s="112" t="str">
        <f t="shared" si="17"/>
        <v>FAUX</v>
      </c>
      <c r="N71" s="112" t="str">
        <f t="shared" si="18"/>
        <v>FAUX</v>
      </c>
      <c r="O71" s="112" t="str">
        <f t="shared" si="19"/>
        <v>FAUX</v>
      </c>
      <c r="P71" s="112" t="str">
        <f t="shared" si="6"/>
        <v>FAUX</v>
      </c>
      <c r="Q71" s="112"/>
      <c r="R71" s="77" t="str">
        <f>'Base de données (cachée)'!G42</f>
        <v>Lampe SHP 150W</v>
      </c>
      <c r="S71" s="75">
        <f>COUNTIFS(B34:B233,"*Lampe SHP 150W*")</f>
        <v>0</v>
      </c>
      <c r="Z71" s="26">
        <f t="shared" si="7"/>
        <v>0</v>
      </c>
      <c r="AA71" s="26">
        <f t="shared" si="8"/>
        <v>0</v>
      </c>
      <c r="AB71" s="26">
        <f t="shared" si="9"/>
        <v>0</v>
      </c>
      <c r="AC71" s="26">
        <f t="shared" si="10"/>
        <v>0</v>
      </c>
      <c r="AD71" s="26">
        <f t="shared" si="11"/>
        <v>0</v>
      </c>
      <c r="AE71" s="26">
        <f t="shared" si="12"/>
        <v>0</v>
      </c>
      <c r="AF71" s="26">
        <f t="shared" si="13"/>
        <v>0</v>
      </c>
      <c r="AG71" s="26">
        <f t="shared" si="14"/>
        <v>0</v>
      </c>
    </row>
    <row r="72" spans="1:33" ht="15" customHeight="1" x14ac:dyDescent="0.35">
      <c r="A72" s="37">
        <v>39</v>
      </c>
      <c r="B72" s="38"/>
      <c r="C72" s="38"/>
      <c r="D72" s="38"/>
      <c r="E72" s="38"/>
      <c r="F72" s="39"/>
      <c r="G72" s="39"/>
      <c r="H72" s="39"/>
      <c r="I72" s="38"/>
      <c r="J72" s="112">
        <f t="shared" si="5"/>
        <v>0</v>
      </c>
      <c r="K72" s="112" t="str">
        <f t="shared" si="15"/>
        <v>FAUX</v>
      </c>
      <c r="L72" s="112" t="str">
        <f t="shared" si="16"/>
        <v>FAUX</v>
      </c>
      <c r="M72" s="112" t="str">
        <f t="shared" si="17"/>
        <v>FAUX</v>
      </c>
      <c r="N72" s="112" t="str">
        <f t="shared" si="18"/>
        <v>FAUX</v>
      </c>
      <c r="O72" s="112" t="str">
        <f t="shared" si="19"/>
        <v>FAUX</v>
      </c>
      <c r="P72" s="112" t="str">
        <f t="shared" si="6"/>
        <v>FAUX</v>
      </c>
      <c r="Q72" s="112"/>
      <c r="R72" s="77" t="str">
        <f>'Base de données (cachée)'!G43</f>
        <v>Lampe SHP 250W</v>
      </c>
      <c r="S72" s="75">
        <f>+COUNTIF(B34:B233,"*Lampe SHP 250W*")</f>
        <v>0</v>
      </c>
      <c r="Z72" s="26">
        <f t="shared" si="7"/>
        <v>0</v>
      </c>
      <c r="AA72" s="26">
        <f t="shared" si="8"/>
        <v>0</v>
      </c>
      <c r="AB72" s="26">
        <f t="shared" si="9"/>
        <v>0</v>
      </c>
      <c r="AC72" s="26">
        <f t="shared" si="10"/>
        <v>0</v>
      </c>
      <c r="AD72" s="26">
        <f t="shared" si="11"/>
        <v>0</v>
      </c>
      <c r="AE72" s="26">
        <f t="shared" si="12"/>
        <v>0</v>
      </c>
      <c r="AF72" s="26">
        <f t="shared" si="13"/>
        <v>0</v>
      </c>
      <c r="AG72" s="26">
        <f t="shared" si="14"/>
        <v>0</v>
      </c>
    </row>
    <row r="73" spans="1:33" ht="15" customHeight="1" x14ac:dyDescent="0.35">
      <c r="A73" s="37">
        <v>40</v>
      </c>
      <c r="B73" s="38"/>
      <c r="C73" s="38"/>
      <c r="D73" s="38"/>
      <c r="E73" s="38"/>
      <c r="F73" s="39"/>
      <c r="G73" s="39"/>
      <c r="H73" s="39"/>
      <c r="I73" s="38"/>
      <c r="J73" s="112">
        <f t="shared" si="5"/>
        <v>0</v>
      </c>
      <c r="K73" s="112" t="str">
        <f t="shared" si="15"/>
        <v>FAUX</v>
      </c>
      <c r="L73" s="112" t="str">
        <f t="shared" si="16"/>
        <v>FAUX</v>
      </c>
      <c r="M73" s="112" t="str">
        <f t="shared" si="17"/>
        <v>FAUX</v>
      </c>
      <c r="N73" s="112" t="str">
        <f t="shared" si="18"/>
        <v>FAUX</v>
      </c>
      <c r="O73" s="112" t="str">
        <f t="shared" si="19"/>
        <v>FAUX</v>
      </c>
      <c r="P73" s="112" t="str">
        <f t="shared" si="6"/>
        <v>FAUX</v>
      </c>
      <c r="Q73" s="112"/>
      <c r="R73" s="77" t="str">
        <f>'Base de données (cachée)'!G44</f>
        <v>Lampe HPL 125W</v>
      </c>
      <c r="S73" s="75">
        <f>+COUNTIF(B34:B233,"*Lampe HPL 125W*")</f>
        <v>0</v>
      </c>
      <c r="Z73" s="26">
        <f t="shared" si="7"/>
        <v>0</v>
      </c>
      <c r="AA73" s="26">
        <f t="shared" si="8"/>
        <v>0</v>
      </c>
      <c r="AB73" s="26">
        <f t="shared" si="9"/>
        <v>0</v>
      </c>
      <c r="AC73" s="26">
        <f t="shared" si="10"/>
        <v>0</v>
      </c>
      <c r="AD73" s="26">
        <f t="shared" si="11"/>
        <v>0</v>
      </c>
      <c r="AE73" s="26">
        <f t="shared" si="12"/>
        <v>0</v>
      </c>
      <c r="AF73" s="26">
        <f t="shared" si="13"/>
        <v>0</v>
      </c>
      <c r="AG73" s="26">
        <f t="shared" si="14"/>
        <v>0</v>
      </c>
    </row>
    <row r="74" spans="1:33" ht="15" customHeight="1" x14ac:dyDescent="0.35">
      <c r="A74" s="37">
        <v>41</v>
      </c>
      <c r="B74" s="38"/>
      <c r="C74" s="38"/>
      <c r="D74" s="38"/>
      <c r="E74" s="38"/>
      <c r="F74" s="39"/>
      <c r="G74" s="39"/>
      <c r="H74" s="39"/>
      <c r="I74" s="38"/>
      <c r="J74" s="112">
        <f t="shared" si="5"/>
        <v>0</v>
      </c>
      <c r="K74" s="112" t="str">
        <f t="shared" si="15"/>
        <v>FAUX</v>
      </c>
      <c r="L74" s="112" t="str">
        <f t="shared" si="16"/>
        <v>FAUX</v>
      </c>
      <c r="M74" s="112" t="str">
        <f t="shared" si="17"/>
        <v>FAUX</v>
      </c>
      <c r="N74" s="112" t="str">
        <f t="shared" si="18"/>
        <v>FAUX</v>
      </c>
      <c r="O74" s="112" t="str">
        <f t="shared" si="19"/>
        <v>FAUX</v>
      </c>
      <c r="P74" s="112" t="str">
        <f t="shared" si="6"/>
        <v>FAUX</v>
      </c>
      <c r="Q74" s="112"/>
      <c r="R74" s="77" t="str">
        <f>'Base de données (cachée)'!G45</f>
        <v>Lampe LED 70W</v>
      </c>
      <c r="S74" s="75">
        <f>+COUNTIF(B34:B233,"*Lampe LED 100W*")</f>
        <v>0</v>
      </c>
      <c r="Z74" s="26">
        <f t="shared" si="7"/>
        <v>0</v>
      </c>
      <c r="AA74" s="26">
        <f t="shared" si="8"/>
        <v>0</v>
      </c>
      <c r="AB74" s="26">
        <f t="shared" si="9"/>
        <v>0</v>
      </c>
      <c r="AC74" s="26">
        <f t="shared" si="10"/>
        <v>0</v>
      </c>
      <c r="AD74" s="26">
        <f t="shared" si="11"/>
        <v>0</v>
      </c>
      <c r="AE74" s="26">
        <f t="shared" si="12"/>
        <v>0</v>
      </c>
      <c r="AF74" s="26">
        <f t="shared" si="13"/>
        <v>0</v>
      </c>
      <c r="AG74" s="26">
        <f t="shared" si="14"/>
        <v>0</v>
      </c>
    </row>
    <row r="75" spans="1:33" ht="15" customHeight="1" x14ac:dyDescent="0.35">
      <c r="A75" s="37">
        <v>42</v>
      </c>
      <c r="B75" s="38"/>
      <c r="C75" s="38"/>
      <c r="D75" s="38"/>
      <c r="E75" s="38"/>
      <c r="F75" s="39"/>
      <c r="G75" s="39"/>
      <c r="H75" s="39"/>
      <c r="I75" s="38"/>
      <c r="J75" s="112">
        <f t="shared" si="5"/>
        <v>0</v>
      </c>
      <c r="K75" s="112" t="str">
        <f t="shared" si="15"/>
        <v>FAUX</v>
      </c>
      <c r="L75" s="112" t="str">
        <f t="shared" si="16"/>
        <v>FAUX</v>
      </c>
      <c r="M75" s="112" t="str">
        <f t="shared" si="17"/>
        <v>FAUX</v>
      </c>
      <c r="N75" s="112" t="str">
        <f t="shared" si="18"/>
        <v>FAUX</v>
      </c>
      <c r="O75" s="112" t="str">
        <f t="shared" si="19"/>
        <v>FAUX</v>
      </c>
      <c r="P75" s="112" t="str">
        <f t="shared" si="6"/>
        <v>FAUX</v>
      </c>
      <c r="Q75" s="112"/>
      <c r="R75" s="77" t="str">
        <f>'Base de données (cachée)'!G46</f>
        <v>Lampe LED 100W</v>
      </c>
      <c r="S75" s="75">
        <f>+COUNTIF(B34:B233,"*Lampe LED 150W*")</f>
        <v>0</v>
      </c>
      <c r="Z75" s="26">
        <f t="shared" si="7"/>
        <v>0</v>
      </c>
      <c r="AA75" s="26">
        <f t="shared" si="8"/>
        <v>0</v>
      </c>
      <c r="AB75" s="26">
        <f t="shared" si="9"/>
        <v>0</v>
      </c>
      <c r="AC75" s="26">
        <f t="shared" si="10"/>
        <v>0</v>
      </c>
      <c r="AD75" s="26">
        <f t="shared" si="11"/>
        <v>0</v>
      </c>
      <c r="AE75" s="26">
        <f t="shared" si="12"/>
        <v>0</v>
      </c>
      <c r="AF75" s="26">
        <f t="shared" si="13"/>
        <v>0</v>
      </c>
      <c r="AG75" s="26">
        <f t="shared" si="14"/>
        <v>0</v>
      </c>
    </row>
    <row r="76" spans="1:33" ht="15" customHeight="1" x14ac:dyDescent="0.35">
      <c r="A76" s="37">
        <v>43</v>
      </c>
      <c r="B76" s="38"/>
      <c r="C76" s="38"/>
      <c r="D76" s="38"/>
      <c r="E76" s="38"/>
      <c r="F76" s="39"/>
      <c r="G76" s="39"/>
      <c r="H76" s="39"/>
      <c r="I76" s="38"/>
      <c r="J76" s="112">
        <f t="shared" si="5"/>
        <v>0</v>
      </c>
      <c r="K76" s="112" t="str">
        <f t="shared" si="15"/>
        <v>FAUX</v>
      </c>
      <c r="L76" s="112" t="str">
        <f t="shared" si="16"/>
        <v>FAUX</v>
      </c>
      <c r="M76" s="112" t="str">
        <f t="shared" si="17"/>
        <v>FAUX</v>
      </c>
      <c r="N76" s="112" t="str">
        <f t="shared" si="18"/>
        <v>FAUX</v>
      </c>
      <c r="O76" s="112" t="str">
        <f t="shared" si="19"/>
        <v>FAUX</v>
      </c>
      <c r="P76" s="112" t="str">
        <f t="shared" si="6"/>
        <v>FAUX</v>
      </c>
      <c r="Q76" s="112"/>
      <c r="R76" s="77" t="str">
        <f>'Base de données (cachée)'!G47</f>
        <v>Lampe LED 150W</v>
      </c>
      <c r="S76" s="75">
        <f>+COUNTIF(B34:B233,"*Lampe LED 150W*")</f>
        <v>0</v>
      </c>
      <c r="Z76" s="26">
        <f t="shared" si="7"/>
        <v>0</v>
      </c>
      <c r="AA76" s="26">
        <f t="shared" si="8"/>
        <v>0</v>
      </c>
      <c r="AB76" s="26">
        <f t="shared" si="9"/>
        <v>0</v>
      </c>
      <c r="AC76" s="26">
        <f t="shared" si="10"/>
        <v>0</v>
      </c>
      <c r="AD76" s="26">
        <f t="shared" si="11"/>
        <v>0</v>
      </c>
      <c r="AE76" s="26">
        <f t="shared" si="12"/>
        <v>0</v>
      </c>
      <c r="AF76" s="26">
        <f t="shared" si="13"/>
        <v>0</v>
      </c>
      <c r="AG76" s="26">
        <f t="shared" si="14"/>
        <v>0</v>
      </c>
    </row>
    <row r="77" spans="1:33" ht="15" customHeight="1" x14ac:dyDescent="0.35">
      <c r="A77" s="37">
        <v>44</v>
      </c>
      <c r="B77" s="38"/>
      <c r="C77" s="38"/>
      <c r="D77" s="38"/>
      <c r="E77" s="38"/>
      <c r="F77" s="39"/>
      <c r="G77" s="39"/>
      <c r="H77" s="39"/>
      <c r="I77" s="38"/>
      <c r="J77" s="112">
        <f t="shared" si="5"/>
        <v>0</v>
      </c>
      <c r="K77" s="112" t="str">
        <f t="shared" si="15"/>
        <v>FAUX</v>
      </c>
      <c r="L77" s="112" t="str">
        <f t="shared" si="16"/>
        <v>FAUX</v>
      </c>
      <c r="M77" s="112" t="str">
        <f t="shared" si="17"/>
        <v>FAUX</v>
      </c>
      <c r="N77" s="112" t="str">
        <f t="shared" si="18"/>
        <v>FAUX</v>
      </c>
      <c r="O77" s="112" t="str">
        <f t="shared" si="19"/>
        <v>FAUX</v>
      </c>
      <c r="P77" s="112" t="str">
        <f t="shared" si="6"/>
        <v>FAUX</v>
      </c>
      <c r="Q77" s="112"/>
      <c r="R77" s="77" t="str">
        <f>'Base de données (cachée)'!G48</f>
        <v>Parafoudre type 2, classe II, 4kV</v>
      </c>
      <c r="S77" s="75">
        <f>+COUNTIF(B34:B233,"*Parafoudre type 2, classe II, 4kV*")</f>
        <v>0</v>
      </c>
      <c r="Z77" s="26">
        <f t="shared" si="7"/>
        <v>0</v>
      </c>
      <c r="AA77" s="26">
        <f t="shared" si="8"/>
        <v>0</v>
      </c>
      <c r="AB77" s="26">
        <f t="shared" si="9"/>
        <v>0</v>
      </c>
      <c r="AC77" s="26">
        <f t="shared" si="10"/>
        <v>0</v>
      </c>
      <c r="AD77" s="26">
        <f t="shared" si="11"/>
        <v>0</v>
      </c>
      <c r="AE77" s="26">
        <f t="shared" si="12"/>
        <v>0</v>
      </c>
      <c r="AF77" s="26">
        <f t="shared" si="13"/>
        <v>0</v>
      </c>
      <c r="AG77" s="26">
        <f t="shared" si="14"/>
        <v>0</v>
      </c>
    </row>
    <row r="78" spans="1:33" ht="15" customHeight="1" x14ac:dyDescent="0.35">
      <c r="A78" s="37">
        <v>45</v>
      </c>
      <c r="B78" s="38"/>
      <c r="C78" s="38"/>
      <c r="D78" s="38"/>
      <c r="E78" s="38"/>
      <c r="F78" s="39"/>
      <c r="G78" s="39"/>
      <c r="H78" s="39"/>
      <c r="I78" s="38"/>
      <c r="J78" s="112">
        <f t="shared" si="5"/>
        <v>0</v>
      </c>
      <c r="K78" s="112" t="str">
        <f t="shared" si="15"/>
        <v>FAUX</v>
      </c>
      <c r="L78" s="112" t="str">
        <f t="shared" si="16"/>
        <v>FAUX</v>
      </c>
      <c r="M78" s="112" t="str">
        <f t="shared" si="17"/>
        <v>FAUX</v>
      </c>
      <c r="N78" s="112" t="str">
        <f t="shared" si="18"/>
        <v>FAUX</v>
      </c>
      <c r="O78" s="112" t="str">
        <f t="shared" si="19"/>
        <v>FAUX</v>
      </c>
      <c r="P78" s="112" t="str">
        <f t="shared" si="6"/>
        <v>FAUX</v>
      </c>
      <c r="Q78" s="112"/>
      <c r="R78" s="77" t="str">
        <f>'Base de données (cachée)'!G49</f>
        <v>Parafoudre type 2, classe II, 6kV</v>
      </c>
      <c r="S78" s="75">
        <f>+COUNTIF(B34:B233,"*Parafoudre type 2, classe II, 6kV*")</f>
        <v>0</v>
      </c>
      <c r="Z78" s="26">
        <f t="shared" si="7"/>
        <v>0</v>
      </c>
      <c r="AA78" s="26">
        <f t="shared" si="8"/>
        <v>0</v>
      </c>
      <c r="AB78" s="26">
        <f t="shared" si="9"/>
        <v>0</v>
      </c>
      <c r="AC78" s="26">
        <f t="shared" si="10"/>
        <v>0</v>
      </c>
      <c r="AD78" s="26">
        <f t="shared" si="11"/>
        <v>0</v>
      </c>
      <c r="AE78" s="26">
        <f t="shared" si="12"/>
        <v>0</v>
      </c>
      <c r="AF78" s="26">
        <f t="shared" si="13"/>
        <v>0</v>
      </c>
      <c r="AG78" s="26">
        <f t="shared" si="14"/>
        <v>0</v>
      </c>
    </row>
    <row r="79" spans="1:33" ht="15" customHeight="1" x14ac:dyDescent="0.35">
      <c r="A79" s="37">
        <v>46</v>
      </c>
      <c r="B79" s="38"/>
      <c r="C79" s="38"/>
      <c r="D79" s="38"/>
      <c r="E79" s="38"/>
      <c r="F79" s="39"/>
      <c r="G79" s="39"/>
      <c r="H79" s="39"/>
      <c r="I79" s="38"/>
      <c r="J79" s="112">
        <f t="shared" si="5"/>
        <v>0</v>
      </c>
      <c r="K79" s="112" t="str">
        <f t="shared" si="15"/>
        <v>FAUX</v>
      </c>
      <c r="L79" s="112" t="str">
        <f t="shared" si="16"/>
        <v>FAUX</v>
      </c>
      <c r="M79" s="112" t="str">
        <f t="shared" si="17"/>
        <v>FAUX</v>
      </c>
      <c r="N79" s="112" t="str">
        <f t="shared" si="18"/>
        <v>FAUX</v>
      </c>
      <c r="O79" s="112" t="str">
        <f t="shared" si="19"/>
        <v>FAUX</v>
      </c>
      <c r="P79" s="112" t="str">
        <f t="shared" si="6"/>
        <v>FAUX</v>
      </c>
      <c r="Q79" s="112"/>
      <c r="R79" s="77" t="str">
        <f>'Base de données (cachée)'!G50</f>
        <v>Parafoudre type 2, classe II, 20kV</v>
      </c>
      <c r="S79" s="75">
        <f>+COUNTIF(B34:B233,"*Parafoudre type 2, classe II, 20kV*")</f>
        <v>0</v>
      </c>
      <c r="Z79" s="26">
        <f t="shared" si="7"/>
        <v>0</v>
      </c>
      <c r="AA79" s="26">
        <f t="shared" si="8"/>
        <v>0</v>
      </c>
      <c r="AB79" s="26">
        <f t="shared" si="9"/>
        <v>0</v>
      </c>
      <c r="AC79" s="26">
        <f t="shared" si="10"/>
        <v>0</v>
      </c>
      <c r="AD79" s="26">
        <f t="shared" si="11"/>
        <v>0</v>
      </c>
      <c r="AE79" s="26">
        <f t="shared" si="12"/>
        <v>0</v>
      </c>
      <c r="AF79" s="26">
        <f t="shared" si="13"/>
        <v>0</v>
      </c>
      <c r="AG79" s="26">
        <f t="shared" si="14"/>
        <v>0</v>
      </c>
    </row>
    <row r="80" spans="1:33" ht="15" customHeight="1" x14ac:dyDescent="0.35">
      <c r="A80" s="37">
        <v>47</v>
      </c>
      <c r="B80" s="38"/>
      <c r="C80" s="38"/>
      <c r="D80" s="38"/>
      <c r="E80" s="38"/>
      <c r="F80" s="39"/>
      <c r="G80" s="39"/>
      <c r="H80" s="39"/>
      <c r="I80" s="38"/>
      <c r="J80" s="112">
        <f t="shared" si="5"/>
        <v>0</v>
      </c>
      <c r="K80" s="112" t="str">
        <f t="shared" si="15"/>
        <v>FAUX</v>
      </c>
      <c r="L80" s="112" t="str">
        <f t="shared" si="16"/>
        <v>FAUX</v>
      </c>
      <c r="M80" s="112" t="str">
        <f t="shared" si="17"/>
        <v>FAUX</v>
      </c>
      <c r="N80" s="112" t="str">
        <f t="shared" si="18"/>
        <v>FAUX</v>
      </c>
      <c r="O80" s="112" t="str">
        <f t="shared" si="19"/>
        <v>FAUX</v>
      </c>
      <c r="P80" s="112" t="str">
        <f t="shared" si="6"/>
        <v>FAUX</v>
      </c>
      <c r="Q80" s="112"/>
      <c r="R80" s="77" t="str">
        <f>'Base de données (cachée)'!G51</f>
        <v>Parafoudre type 3, classe II, 4kV</v>
      </c>
      <c r="S80" s="75">
        <f>+COUNTIF(B34:B233,"*Parafoudre type 3, classe II, 4kV*")</f>
        <v>0</v>
      </c>
      <c r="Z80" s="26">
        <f t="shared" si="7"/>
        <v>0</v>
      </c>
      <c r="AA80" s="26">
        <f t="shared" si="8"/>
        <v>0</v>
      </c>
      <c r="AB80" s="26">
        <f t="shared" si="9"/>
        <v>0</v>
      </c>
      <c r="AC80" s="26">
        <f t="shared" si="10"/>
        <v>0</v>
      </c>
      <c r="AD80" s="26">
        <f t="shared" si="11"/>
        <v>0</v>
      </c>
      <c r="AE80" s="26">
        <f t="shared" si="12"/>
        <v>0</v>
      </c>
      <c r="AF80" s="26">
        <f t="shared" si="13"/>
        <v>0</v>
      </c>
      <c r="AG80" s="26">
        <f t="shared" si="14"/>
        <v>0</v>
      </c>
    </row>
    <row r="81" spans="1:33" ht="15" customHeight="1" x14ac:dyDescent="0.35">
      <c r="A81" s="37">
        <v>48</v>
      </c>
      <c r="B81" s="38"/>
      <c r="C81" s="38"/>
      <c r="D81" s="38"/>
      <c r="E81" s="38"/>
      <c r="F81" s="39"/>
      <c r="G81" s="39"/>
      <c r="H81" s="39"/>
      <c r="I81" s="38"/>
      <c r="J81" s="112">
        <f t="shared" si="5"/>
        <v>0</v>
      </c>
      <c r="K81" s="112" t="str">
        <f t="shared" si="15"/>
        <v>FAUX</v>
      </c>
      <c r="L81" s="112" t="str">
        <f t="shared" si="16"/>
        <v>FAUX</v>
      </c>
      <c r="M81" s="112" t="str">
        <f t="shared" si="17"/>
        <v>FAUX</v>
      </c>
      <c r="N81" s="112" t="str">
        <f t="shared" si="18"/>
        <v>FAUX</v>
      </c>
      <c r="O81" s="112" t="str">
        <f t="shared" si="19"/>
        <v>FAUX</v>
      </c>
      <c r="P81" s="112" t="str">
        <f t="shared" si="6"/>
        <v>FAUX</v>
      </c>
      <c r="Q81" s="112"/>
      <c r="R81" s="77" t="str">
        <f>'Base de données (cachée)'!G52</f>
        <v>Parafoudre type 3, classe II, 6kV</v>
      </c>
      <c r="S81" s="75">
        <f>+COUNTIF(B34:B233,"*Parafoudre type 3, classe II, 6kV*")</f>
        <v>0</v>
      </c>
      <c r="Z81" s="26">
        <f t="shared" si="7"/>
        <v>0</v>
      </c>
      <c r="AA81" s="26">
        <f t="shared" si="8"/>
        <v>0</v>
      </c>
      <c r="AB81" s="26">
        <f t="shared" si="9"/>
        <v>0</v>
      </c>
      <c r="AC81" s="26">
        <f t="shared" si="10"/>
        <v>0</v>
      </c>
      <c r="AD81" s="26">
        <f t="shared" si="11"/>
        <v>0</v>
      </c>
      <c r="AE81" s="26">
        <f t="shared" si="12"/>
        <v>0</v>
      </c>
      <c r="AF81" s="26">
        <f t="shared" si="13"/>
        <v>0</v>
      </c>
      <c r="AG81" s="26">
        <f t="shared" si="14"/>
        <v>0</v>
      </c>
    </row>
    <row r="82" spans="1:33" ht="15" customHeight="1" x14ac:dyDescent="0.35">
      <c r="A82" s="37">
        <v>49</v>
      </c>
      <c r="B82" s="38"/>
      <c r="C82" s="38"/>
      <c r="D82" s="38"/>
      <c r="E82" s="38"/>
      <c r="F82" s="39"/>
      <c r="G82" s="39"/>
      <c r="H82" s="39"/>
      <c r="I82" s="38"/>
      <c r="J82" s="112">
        <f t="shared" si="5"/>
        <v>0</v>
      </c>
      <c r="K82" s="112" t="str">
        <f t="shared" si="15"/>
        <v>FAUX</v>
      </c>
      <c r="L82" s="112" t="str">
        <f t="shared" si="16"/>
        <v>FAUX</v>
      </c>
      <c r="M82" s="112" t="str">
        <f t="shared" si="17"/>
        <v>FAUX</v>
      </c>
      <c r="N82" s="112" t="str">
        <f t="shared" si="18"/>
        <v>FAUX</v>
      </c>
      <c r="O82" s="112" t="str">
        <f t="shared" si="19"/>
        <v>FAUX</v>
      </c>
      <c r="P82" s="112" t="str">
        <f t="shared" si="6"/>
        <v>FAUX</v>
      </c>
      <c r="Q82" s="112"/>
      <c r="R82" s="77" t="str">
        <f>'Base de données (cachée)'!G53</f>
        <v>Parafoudre type 3, classe II, 20kV</v>
      </c>
      <c r="S82" s="75">
        <f>+COUNTIF(B34:B233,"*Parafoudre type 3, classe II, 20kV*")</f>
        <v>0</v>
      </c>
      <c r="Z82" s="26">
        <f t="shared" si="7"/>
        <v>0</v>
      </c>
      <c r="AA82" s="26">
        <f t="shared" si="8"/>
        <v>0</v>
      </c>
      <c r="AB82" s="26">
        <f t="shared" si="9"/>
        <v>0</v>
      </c>
      <c r="AC82" s="26">
        <f t="shared" si="10"/>
        <v>0</v>
      </c>
      <c r="AD82" s="26">
        <f t="shared" si="11"/>
        <v>0</v>
      </c>
      <c r="AE82" s="26">
        <f t="shared" si="12"/>
        <v>0</v>
      </c>
      <c r="AF82" s="26">
        <f t="shared" si="13"/>
        <v>0</v>
      </c>
      <c r="AG82" s="26">
        <f t="shared" si="14"/>
        <v>0</v>
      </c>
    </row>
    <row r="83" spans="1:33" ht="15" customHeight="1" x14ac:dyDescent="0.35">
      <c r="A83" s="37">
        <v>50</v>
      </c>
      <c r="B83" s="38"/>
      <c r="C83" s="38"/>
      <c r="D83" s="38"/>
      <c r="E83" s="38"/>
      <c r="F83" s="39"/>
      <c r="G83" s="39"/>
      <c r="H83" s="39"/>
      <c r="I83" s="38"/>
      <c r="J83" s="112">
        <f t="shared" si="5"/>
        <v>0</v>
      </c>
      <c r="K83" s="112" t="str">
        <f t="shared" si="15"/>
        <v>FAUX</v>
      </c>
      <c r="L83" s="112" t="str">
        <f t="shared" si="16"/>
        <v>FAUX</v>
      </c>
      <c r="M83" s="112" t="str">
        <f t="shared" si="17"/>
        <v>FAUX</v>
      </c>
      <c r="N83" s="112" t="str">
        <f t="shared" si="18"/>
        <v>FAUX</v>
      </c>
      <c r="O83" s="112" t="str">
        <f t="shared" si="19"/>
        <v>FAUX</v>
      </c>
      <c r="P83" s="112" t="str">
        <f t="shared" si="6"/>
        <v>FAUX</v>
      </c>
      <c r="Q83" s="112"/>
      <c r="R83" s="77" t="str">
        <f>'Base de données (cachée)'!G54</f>
        <v>Sectionneur 32A (3P+N)</v>
      </c>
      <c r="S83" s="75">
        <f>+COUNTIF(B34:B233,"*Sectionneur 32A (3P+N)*")</f>
        <v>0</v>
      </c>
      <c r="Z83" s="26">
        <f t="shared" si="7"/>
        <v>0</v>
      </c>
      <c r="AA83" s="26">
        <f t="shared" si="8"/>
        <v>0</v>
      </c>
      <c r="AB83" s="26">
        <f t="shared" si="9"/>
        <v>0</v>
      </c>
      <c r="AC83" s="26">
        <f t="shared" si="10"/>
        <v>0</v>
      </c>
      <c r="AD83" s="26">
        <f t="shared" si="11"/>
        <v>0</v>
      </c>
      <c r="AE83" s="26">
        <f t="shared" si="12"/>
        <v>0</v>
      </c>
      <c r="AF83" s="26">
        <f t="shared" si="13"/>
        <v>0</v>
      </c>
      <c r="AG83" s="26">
        <f t="shared" si="14"/>
        <v>0</v>
      </c>
    </row>
    <row r="84" spans="1:33" ht="15" customHeight="1" x14ac:dyDescent="0.35">
      <c r="A84" s="37">
        <v>51</v>
      </c>
      <c r="B84" s="38"/>
      <c r="C84" s="38"/>
      <c r="D84" s="38"/>
      <c r="E84" s="38"/>
      <c r="F84" s="39"/>
      <c r="G84" s="39"/>
      <c r="H84" s="39"/>
      <c r="I84" s="38"/>
      <c r="J84" s="112">
        <f t="shared" si="5"/>
        <v>0</v>
      </c>
      <c r="K84" s="112" t="str">
        <f t="shared" si="15"/>
        <v>FAUX</v>
      </c>
      <c r="L84" s="112" t="str">
        <f t="shared" si="16"/>
        <v>FAUX</v>
      </c>
      <c r="M84" s="112" t="str">
        <f t="shared" si="17"/>
        <v>FAUX</v>
      </c>
      <c r="N84" s="112" t="str">
        <f t="shared" si="18"/>
        <v>FAUX</v>
      </c>
      <c r="O84" s="112" t="str">
        <f t="shared" si="19"/>
        <v>FAUX</v>
      </c>
      <c r="P84" s="112" t="str">
        <f t="shared" si="6"/>
        <v>FAUX</v>
      </c>
      <c r="Q84" s="112"/>
      <c r="R84" s="77" t="str">
        <f>'Base de données (cachée)'!G55</f>
        <v>Sectionneur 63A (3P+N)</v>
      </c>
      <c r="S84" s="75">
        <f>+COUNTIF(B34:B233,"*Sectionneur 63A (3P+N)*")</f>
        <v>0</v>
      </c>
      <c r="Z84" s="26">
        <f t="shared" si="7"/>
        <v>0</v>
      </c>
      <c r="AA84" s="26">
        <f t="shared" si="8"/>
        <v>0</v>
      </c>
      <c r="AB84" s="26">
        <f t="shared" si="9"/>
        <v>0</v>
      </c>
      <c r="AC84" s="26">
        <f t="shared" si="10"/>
        <v>0</v>
      </c>
      <c r="AD84" s="26">
        <f t="shared" si="11"/>
        <v>0</v>
      </c>
      <c r="AE84" s="26">
        <f t="shared" si="12"/>
        <v>0</v>
      </c>
      <c r="AF84" s="26">
        <f t="shared" si="13"/>
        <v>0</v>
      </c>
      <c r="AG84" s="26">
        <f t="shared" si="14"/>
        <v>0</v>
      </c>
    </row>
    <row r="85" spans="1:33" ht="15" customHeight="1" x14ac:dyDescent="0.35">
      <c r="A85" s="37">
        <v>52</v>
      </c>
      <c r="B85" s="38"/>
      <c r="C85" s="38"/>
      <c r="D85" s="38"/>
      <c r="E85" s="38"/>
      <c r="F85" s="39"/>
      <c r="G85" s="39"/>
      <c r="H85" s="39"/>
      <c r="I85" s="38"/>
      <c r="J85" s="112">
        <f t="shared" si="5"/>
        <v>0</v>
      </c>
      <c r="K85" s="112" t="str">
        <f t="shared" si="15"/>
        <v>FAUX</v>
      </c>
      <c r="L85" s="112" t="str">
        <f t="shared" si="16"/>
        <v>FAUX</v>
      </c>
      <c r="M85" s="112" t="str">
        <f t="shared" si="17"/>
        <v>FAUX</v>
      </c>
      <c r="N85" s="112" t="str">
        <f t="shared" si="18"/>
        <v>FAUX</v>
      </c>
      <c r="O85" s="112" t="str">
        <f t="shared" si="19"/>
        <v>FAUX</v>
      </c>
      <c r="P85" s="112" t="str">
        <f t="shared" si="6"/>
        <v>FAUX</v>
      </c>
      <c r="Q85" s="112"/>
      <c r="R85" s="109" t="str">
        <f>'Base de données (cachée)'!G56</f>
        <v>Sectionneur 80A (3P+N)</v>
      </c>
      <c r="S85" s="75">
        <f>+COUNTIF($B$34:$B$233,"*Sectionneur 80A (3P+N)*")</f>
        <v>0</v>
      </c>
      <c r="Z85" s="26">
        <f t="shared" si="7"/>
        <v>0</v>
      </c>
      <c r="AA85" s="26">
        <f t="shared" si="8"/>
        <v>0</v>
      </c>
      <c r="AB85" s="26">
        <f t="shared" si="9"/>
        <v>0</v>
      </c>
      <c r="AC85" s="26">
        <f t="shared" si="10"/>
        <v>0</v>
      </c>
      <c r="AD85" s="26">
        <f t="shared" si="11"/>
        <v>0</v>
      </c>
      <c r="AE85" s="26">
        <f t="shared" si="12"/>
        <v>0</v>
      </c>
      <c r="AF85" s="26">
        <f t="shared" si="13"/>
        <v>0</v>
      </c>
      <c r="AG85" s="26">
        <f t="shared" si="14"/>
        <v>0</v>
      </c>
    </row>
    <row r="86" spans="1:33" ht="15" customHeight="1" x14ac:dyDescent="0.35">
      <c r="A86" s="37">
        <v>53</v>
      </c>
      <c r="B86" s="38"/>
      <c r="C86" s="38"/>
      <c r="D86" s="38"/>
      <c r="E86" s="38"/>
      <c r="F86" s="39"/>
      <c r="G86" s="39"/>
      <c r="H86" s="39"/>
      <c r="I86" s="38"/>
      <c r="J86" s="112">
        <f t="shared" si="5"/>
        <v>0</v>
      </c>
      <c r="K86" s="112" t="str">
        <f t="shared" si="15"/>
        <v>FAUX</v>
      </c>
      <c r="L86" s="112" t="str">
        <f t="shared" si="16"/>
        <v>FAUX</v>
      </c>
      <c r="M86" s="112" t="str">
        <f t="shared" si="17"/>
        <v>FAUX</v>
      </c>
      <c r="N86" s="112" t="str">
        <f t="shared" si="18"/>
        <v>FAUX</v>
      </c>
      <c r="O86" s="112" t="str">
        <f t="shared" si="19"/>
        <v>FAUX</v>
      </c>
      <c r="P86" s="112" t="str">
        <f t="shared" si="6"/>
        <v>FAUX</v>
      </c>
      <c r="Q86" s="112"/>
      <c r="R86" s="109">
        <f>'Base de données (cachée)'!G57</f>
        <v>0</v>
      </c>
      <c r="S86" s="75">
        <f>+COUNTIF($B$34:$B$233,R85)</f>
        <v>0</v>
      </c>
      <c r="Z86" s="26">
        <f t="shared" si="7"/>
        <v>0</v>
      </c>
      <c r="AA86" s="26">
        <f t="shared" si="8"/>
        <v>0</v>
      </c>
      <c r="AB86" s="26">
        <f t="shared" si="9"/>
        <v>0</v>
      </c>
      <c r="AC86" s="26">
        <f t="shared" si="10"/>
        <v>0</v>
      </c>
      <c r="AD86" s="26">
        <f t="shared" si="11"/>
        <v>0</v>
      </c>
      <c r="AE86" s="26">
        <f t="shared" si="12"/>
        <v>0</v>
      </c>
      <c r="AF86" s="26">
        <f t="shared" si="13"/>
        <v>0</v>
      </c>
      <c r="AG86" s="26">
        <f t="shared" si="14"/>
        <v>0</v>
      </c>
    </row>
    <row r="87" spans="1:33" ht="15" customHeight="1" x14ac:dyDescent="0.35">
      <c r="A87" s="37">
        <v>54</v>
      </c>
      <c r="B87" s="38"/>
      <c r="C87" s="38"/>
      <c r="D87" s="38"/>
      <c r="E87" s="38"/>
      <c r="F87" s="39"/>
      <c r="G87" s="39"/>
      <c r="H87" s="39"/>
      <c r="I87" s="38"/>
      <c r="J87" s="112">
        <f t="shared" si="5"/>
        <v>0</v>
      </c>
      <c r="K87" s="112" t="str">
        <f t="shared" si="15"/>
        <v>FAUX</v>
      </c>
      <c r="L87" s="112" t="str">
        <f t="shared" si="16"/>
        <v>FAUX</v>
      </c>
      <c r="M87" s="112" t="str">
        <f t="shared" si="17"/>
        <v>FAUX</v>
      </c>
      <c r="N87" s="112" t="str">
        <f t="shared" si="18"/>
        <v>FAUX</v>
      </c>
      <c r="O87" s="112" t="str">
        <f t="shared" si="19"/>
        <v>FAUX</v>
      </c>
      <c r="P87" s="112" t="str">
        <f t="shared" si="6"/>
        <v>FAUX</v>
      </c>
      <c r="Q87" s="112"/>
      <c r="R87" s="109">
        <f>'Base de données (cachée)'!G58</f>
        <v>0</v>
      </c>
      <c r="S87" s="75">
        <f t="shared" ref="S87:S149" si="20">+COUNTIF($B$34:$B$233,R87)</f>
        <v>0</v>
      </c>
      <c r="Z87" s="26">
        <f t="shared" si="7"/>
        <v>0</v>
      </c>
      <c r="AA87" s="26">
        <f t="shared" si="8"/>
        <v>0</v>
      </c>
      <c r="AB87" s="26">
        <f t="shared" si="9"/>
        <v>0</v>
      </c>
      <c r="AC87" s="26">
        <f t="shared" si="10"/>
        <v>0</v>
      </c>
      <c r="AD87" s="26">
        <f t="shared" si="11"/>
        <v>0</v>
      </c>
      <c r="AE87" s="26">
        <f t="shared" si="12"/>
        <v>0</v>
      </c>
      <c r="AF87" s="26">
        <f t="shared" si="13"/>
        <v>0</v>
      </c>
      <c r="AG87" s="26">
        <f t="shared" si="14"/>
        <v>0</v>
      </c>
    </row>
    <row r="88" spans="1:33" ht="15" customHeight="1" x14ac:dyDescent="0.35">
      <c r="A88" s="37">
        <v>55</v>
      </c>
      <c r="B88" s="38"/>
      <c r="C88" s="38"/>
      <c r="D88" s="38"/>
      <c r="E88" s="38"/>
      <c r="F88" s="39"/>
      <c r="G88" s="39"/>
      <c r="H88" s="39"/>
      <c r="I88" s="38"/>
      <c r="J88" s="112">
        <f t="shared" si="5"/>
        <v>0</v>
      </c>
      <c r="K88" s="112" t="str">
        <f t="shared" si="15"/>
        <v>FAUX</v>
      </c>
      <c r="L88" s="112" t="str">
        <f t="shared" si="16"/>
        <v>FAUX</v>
      </c>
      <c r="M88" s="112" t="str">
        <f t="shared" si="17"/>
        <v>FAUX</v>
      </c>
      <c r="N88" s="112" t="str">
        <f t="shared" si="18"/>
        <v>FAUX</v>
      </c>
      <c r="O88" s="112" t="str">
        <f t="shared" si="19"/>
        <v>FAUX</v>
      </c>
      <c r="P88" s="112" t="str">
        <f t="shared" si="6"/>
        <v>FAUX</v>
      </c>
      <c r="Q88" s="112"/>
      <c r="R88" s="109">
        <f>'Base de données (cachée)'!G59</f>
        <v>0</v>
      </c>
      <c r="S88" s="75">
        <f t="shared" si="20"/>
        <v>0</v>
      </c>
      <c r="Z88" s="26">
        <f t="shared" si="7"/>
        <v>0</v>
      </c>
      <c r="AA88" s="26">
        <f t="shared" si="8"/>
        <v>0</v>
      </c>
      <c r="AB88" s="26">
        <f t="shared" si="9"/>
        <v>0</v>
      </c>
      <c r="AC88" s="26">
        <f t="shared" si="10"/>
        <v>0</v>
      </c>
      <c r="AD88" s="26">
        <f t="shared" si="11"/>
        <v>0</v>
      </c>
      <c r="AE88" s="26">
        <f t="shared" si="12"/>
        <v>0</v>
      </c>
      <c r="AF88" s="26">
        <f t="shared" si="13"/>
        <v>0</v>
      </c>
      <c r="AG88" s="26">
        <f t="shared" si="14"/>
        <v>0</v>
      </c>
    </row>
    <row r="89" spans="1:33" ht="15" customHeight="1" x14ac:dyDescent="0.35">
      <c r="A89" s="37">
        <v>56</v>
      </c>
      <c r="B89" s="38"/>
      <c r="C89" s="38"/>
      <c r="D89" s="38"/>
      <c r="E89" s="38"/>
      <c r="F89" s="39"/>
      <c r="G89" s="39"/>
      <c r="H89" s="39"/>
      <c r="I89" s="38"/>
      <c r="J89" s="112">
        <f t="shared" si="5"/>
        <v>0</v>
      </c>
      <c r="K89" s="112" t="str">
        <f t="shared" si="15"/>
        <v>FAUX</v>
      </c>
      <c r="L89" s="112" t="str">
        <f t="shared" si="16"/>
        <v>FAUX</v>
      </c>
      <c r="M89" s="112" t="str">
        <f t="shared" si="17"/>
        <v>FAUX</v>
      </c>
      <c r="N89" s="112" t="str">
        <f t="shared" si="18"/>
        <v>FAUX</v>
      </c>
      <c r="O89" s="112" t="str">
        <f t="shared" si="19"/>
        <v>FAUX</v>
      </c>
      <c r="P89" s="112" t="str">
        <f t="shared" si="6"/>
        <v>FAUX</v>
      </c>
      <c r="Q89" s="112"/>
      <c r="R89" s="109">
        <f>'Base de données (cachée)'!G60</f>
        <v>0</v>
      </c>
      <c r="S89" s="75">
        <f t="shared" si="20"/>
        <v>0</v>
      </c>
      <c r="Z89" s="26">
        <f t="shared" si="7"/>
        <v>0</v>
      </c>
      <c r="AA89" s="26">
        <f t="shared" si="8"/>
        <v>0</v>
      </c>
      <c r="AB89" s="26">
        <f t="shared" si="9"/>
        <v>0</v>
      </c>
      <c r="AC89" s="26">
        <f t="shared" si="10"/>
        <v>0</v>
      </c>
      <c r="AD89" s="26">
        <f t="shared" si="11"/>
        <v>0</v>
      </c>
      <c r="AE89" s="26">
        <f t="shared" si="12"/>
        <v>0</v>
      </c>
      <c r="AF89" s="26">
        <f t="shared" si="13"/>
        <v>0</v>
      </c>
      <c r="AG89" s="26">
        <f t="shared" si="14"/>
        <v>0</v>
      </c>
    </row>
    <row r="90" spans="1:33" ht="15" customHeight="1" x14ac:dyDescent="0.35">
      <c r="A90" s="37">
        <v>57</v>
      </c>
      <c r="B90" s="38"/>
      <c r="C90" s="38"/>
      <c r="D90" s="38"/>
      <c r="E90" s="38"/>
      <c r="F90" s="39"/>
      <c r="G90" s="39"/>
      <c r="H90" s="39"/>
      <c r="I90" s="38"/>
      <c r="J90" s="112">
        <f t="shared" si="5"/>
        <v>0</v>
      </c>
      <c r="K90" s="112" t="str">
        <f t="shared" si="15"/>
        <v>FAUX</v>
      </c>
      <c r="L90" s="112" t="str">
        <f t="shared" si="16"/>
        <v>FAUX</v>
      </c>
      <c r="M90" s="112" t="str">
        <f t="shared" si="17"/>
        <v>FAUX</v>
      </c>
      <c r="N90" s="112" t="str">
        <f t="shared" si="18"/>
        <v>FAUX</v>
      </c>
      <c r="O90" s="112" t="str">
        <f t="shared" si="19"/>
        <v>FAUX</v>
      </c>
      <c r="P90" s="112" t="str">
        <f t="shared" si="6"/>
        <v>FAUX</v>
      </c>
      <c r="Q90" s="112"/>
      <c r="R90" s="109">
        <f>'Base de données (cachée)'!G61</f>
        <v>0</v>
      </c>
      <c r="S90" s="75">
        <f t="shared" si="20"/>
        <v>0</v>
      </c>
      <c r="Z90" s="26">
        <f t="shared" si="7"/>
        <v>0</v>
      </c>
      <c r="AA90" s="26">
        <f t="shared" si="8"/>
        <v>0</v>
      </c>
      <c r="AB90" s="26">
        <f t="shared" si="9"/>
        <v>0</v>
      </c>
      <c r="AC90" s="26">
        <f t="shared" si="10"/>
        <v>0</v>
      </c>
      <c r="AD90" s="26">
        <f t="shared" si="11"/>
        <v>0</v>
      </c>
      <c r="AE90" s="26">
        <f t="shared" si="12"/>
        <v>0</v>
      </c>
      <c r="AF90" s="26">
        <f t="shared" si="13"/>
        <v>0</v>
      </c>
      <c r="AG90" s="26">
        <f t="shared" si="14"/>
        <v>0</v>
      </c>
    </row>
    <row r="91" spans="1:33" ht="15" customHeight="1" x14ac:dyDescent="0.35">
      <c r="A91" s="37">
        <v>58</v>
      </c>
      <c r="B91" s="38"/>
      <c r="C91" s="38"/>
      <c r="D91" s="38"/>
      <c r="E91" s="38"/>
      <c r="F91" s="39"/>
      <c r="G91" s="39"/>
      <c r="H91" s="39"/>
      <c r="I91" s="38"/>
      <c r="J91" s="112">
        <f t="shared" si="5"/>
        <v>0</v>
      </c>
      <c r="K91" s="112" t="str">
        <f t="shared" si="15"/>
        <v>FAUX</v>
      </c>
      <c r="L91" s="112" t="str">
        <f t="shared" si="16"/>
        <v>FAUX</v>
      </c>
      <c r="M91" s="112" t="str">
        <f t="shared" si="17"/>
        <v>FAUX</v>
      </c>
      <c r="N91" s="112" t="str">
        <f t="shared" si="18"/>
        <v>FAUX</v>
      </c>
      <c r="O91" s="112" t="str">
        <f t="shared" si="19"/>
        <v>FAUX</v>
      </c>
      <c r="P91" s="112" t="str">
        <f t="shared" si="6"/>
        <v>FAUX</v>
      </c>
      <c r="Q91" s="112"/>
      <c r="R91" s="109">
        <f>'Base de données (cachée)'!G62</f>
        <v>0</v>
      </c>
      <c r="S91" s="75">
        <f t="shared" si="20"/>
        <v>0</v>
      </c>
      <c r="Z91" s="26">
        <f t="shared" si="7"/>
        <v>0</v>
      </c>
      <c r="AA91" s="26">
        <f t="shared" si="8"/>
        <v>0</v>
      </c>
      <c r="AB91" s="26">
        <f t="shared" si="9"/>
        <v>0</v>
      </c>
      <c r="AC91" s="26">
        <f t="shared" si="10"/>
        <v>0</v>
      </c>
      <c r="AD91" s="26">
        <f t="shared" si="11"/>
        <v>0</v>
      </c>
      <c r="AE91" s="26">
        <f t="shared" si="12"/>
        <v>0</v>
      </c>
      <c r="AF91" s="26">
        <f t="shared" si="13"/>
        <v>0</v>
      </c>
      <c r="AG91" s="26">
        <f t="shared" si="14"/>
        <v>0</v>
      </c>
    </row>
    <row r="92" spans="1:33" ht="15" customHeight="1" x14ac:dyDescent="0.35">
      <c r="A92" s="37">
        <v>59</v>
      </c>
      <c r="B92" s="38"/>
      <c r="C92" s="38"/>
      <c r="D92" s="38"/>
      <c r="E92" s="38"/>
      <c r="F92" s="39"/>
      <c r="G92" s="39"/>
      <c r="H92" s="39"/>
      <c r="I92" s="38"/>
      <c r="J92" s="112">
        <f t="shared" si="5"/>
        <v>0</v>
      </c>
      <c r="K92" s="112" t="str">
        <f t="shared" si="15"/>
        <v>FAUX</v>
      </c>
      <c r="L92" s="112" t="str">
        <f t="shared" si="16"/>
        <v>FAUX</v>
      </c>
      <c r="M92" s="112" t="str">
        <f t="shared" si="17"/>
        <v>FAUX</v>
      </c>
      <c r="N92" s="112" t="str">
        <f t="shared" si="18"/>
        <v>FAUX</v>
      </c>
      <c r="O92" s="112" t="str">
        <f t="shared" si="19"/>
        <v>FAUX</v>
      </c>
      <c r="P92" s="112" t="str">
        <f t="shared" si="6"/>
        <v>FAUX</v>
      </c>
      <c r="Q92" s="112"/>
      <c r="R92" s="109">
        <f>'Base de données (cachée)'!G63</f>
        <v>0</v>
      </c>
      <c r="S92" s="75">
        <f t="shared" si="20"/>
        <v>0</v>
      </c>
      <c r="Z92" s="26">
        <f t="shared" si="7"/>
        <v>0</v>
      </c>
      <c r="AA92" s="26">
        <f t="shared" si="8"/>
        <v>0</v>
      </c>
      <c r="AB92" s="26">
        <f t="shared" si="9"/>
        <v>0</v>
      </c>
      <c r="AC92" s="26">
        <f t="shared" si="10"/>
        <v>0</v>
      </c>
      <c r="AD92" s="26">
        <f t="shared" si="11"/>
        <v>0</v>
      </c>
      <c r="AE92" s="26">
        <f t="shared" si="12"/>
        <v>0</v>
      </c>
      <c r="AF92" s="26">
        <f t="shared" si="13"/>
        <v>0</v>
      </c>
      <c r="AG92" s="26">
        <f t="shared" si="14"/>
        <v>0</v>
      </c>
    </row>
    <row r="93" spans="1:33" ht="15" customHeight="1" x14ac:dyDescent="0.35">
      <c r="A93" s="37">
        <v>60</v>
      </c>
      <c r="B93" s="38"/>
      <c r="C93" s="38"/>
      <c r="D93" s="38"/>
      <c r="E93" s="38"/>
      <c r="F93" s="39"/>
      <c r="G93" s="39"/>
      <c r="H93" s="39"/>
      <c r="I93" s="38"/>
      <c r="J93" s="112">
        <f t="shared" si="5"/>
        <v>0</v>
      </c>
      <c r="K93" s="112" t="str">
        <f t="shared" si="15"/>
        <v>FAUX</v>
      </c>
      <c r="L93" s="112" t="str">
        <f t="shared" si="16"/>
        <v>FAUX</v>
      </c>
      <c r="M93" s="112" t="str">
        <f t="shared" si="17"/>
        <v>FAUX</v>
      </c>
      <c r="N93" s="112" t="str">
        <f t="shared" si="18"/>
        <v>FAUX</v>
      </c>
      <c r="O93" s="112" t="str">
        <f t="shared" si="19"/>
        <v>FAUX</v>
      </c>
      <c r="P93" s="112" t="str">
        <f t="shared" si="6"/>
        <v>FAUX</v>
      </c>
      <c r="Q93" s="112"/>
      <c r="R93" s="109">
        <f>'Base de données (cachée)'!G64</f>
        <v>0</v>
      </c>
      <c r="S93" s="75">
        <f t="shared" si="20"/>
        <v>0</v>
      </c>
      <c r="Z93" s="26">
        <f t="shared" si="7"/>
        <v>0</v>
      </c>
      <c r="AA93" s="26">
        <f t="shared" si="8"/>
        <v>0</v>
      </c>
      <c r="AB93" s="26">
        <f t="shared" si="9"/>
        <v>0</v>
      </c>
      <c r="AC93" s="26">
        <f t="shared" si="10"/>
        <v>0</v>
      </c>
      <c r="AD93" s="26">
        <f t="shared" si="11"/>
        <v>0</v>
      </c>
      <c r="AE93" s="26">
        <f t="shared" si="12"/>
        <v>0</v>
      </c>
      <c r="AF93" s="26">
        <f t="shared" si="13"/>
        <v>0</v>
      </c>
      <c r="AG93" s="26">
        <f t="shared" si="14"/>
        <v>0</v>
      </c>
    </row>
    <row r="94" spans="1:33" ht="15" customHeight="1" x14ac:dyDescent="0.35">
      <c r="A94" s="37">
        <v>61</v>
      </c>
      <c r="B94" s="38"/>
      <c r="C94" s="38"/>
      <c r="D94" s="38"/>
      <c r="E94" s="38"/>
      <c r="F94" s="39"/>
      <c r="G94" s="39"/>
      <c r="H94" s="39"/>
      <c r="I94" s="38"/>
      <c r="J94" s="112">
        <f t="shared" si="5"/>
        <v>0</v>
      </c>
      <c r="K94" s="112" t="str">
        <f t="shared" si="15"/>
        <v>FAUX</v>
      </c>
      <c r="L94" s="112" t="str">
        <f t="shared" si="16"/>
        <v>FAUX</v>
      </c>
      <c r="M94" s="112" t="str">
        <f t="shared" si="17"/>
        <v>FAUX</v>
      </c>
      <c r="N94" s="112" t="str">
        <f t="shared" si="18"/>
        <v>FAUX</v>
      </c>
      <c r="O94" s="112" t="str">
        <f t="shared" si="19"/>
        <v>FAUX</v>
      </c>
      <c r="P94" s="112" t="str">
        <f t="shared" si="6"/>
        <v>FAUX</v>
      </c>
      <c r="Q94" s="112"/>
      <c r="R94" s="109">
        <f>'Base de données (cachée)'!G65</f>
        <v>0</v>
      </c>
      <c r="S94" s="75">
        <f t="shared" si="20"/>
        <v>0</v>
      </c>
      <c r="Z94" s="26">
        <f t="shared" si="7"/>
        <v>0</v>
      </c>
      <c r="AA94" s="26">
        <f t="shared" si="8"/>
        <v>0</v>
      </c>
      <c r="AB94" s="26">
        <f t="shared" si="9"/>
        <v>0</v>
      </c>
      <c r="AC94" s="26">
        <f t="shared" si="10"/>
        <v>0</v>
      </c>
      <c r="AD94" s="26">
        <f t="shared" si="11"/>
        <v>0</v>
      </c>
      <c r="AE94" s="26">
        <f t="shared" si="12"/>
        <v>0</v>
      </c>
      <c r="AF94" s="26">
        <f t="shared" si="13"/>
        <v>0</v>
      </c>
      <c r="AG94" s="26">
        <f t="shared" si="14"/>
        <v>0</v>
      </c>
    </row>
    <row r="95" spans="1:33" ht="15" customHeight="1" x14ac:dyDescent="0.35">
      <c r="A95" s="37">
        <v>62</v>
      </c>
      <c r="B95" s="38"/>
      <c r="C95" s="38"/>
      <c r="D95" s="38"/>
      <c r="E95" s="38"/>
      <c r="F95" s="39"/>
      <c r="G95" s="39"/>
      <c r="H95" s="39"/>
      <c r="I95" s="38"/>
      <c r="J95" s="112">
        <f t="shared" si="5"/>
        <v>0</v>
      </c>
      <c r="K95" s="112" t="str">
        <f t="shared" si="15"/>
        <v>FAUX</v>
      </c>
      <c r="L95" s="112" t="str">
        <f t="shared" si="16"/>
        <v>FAUX</v>
      </c>
      <c r="M95" s="112" t="str">
        <f t="shared" si="17"/>
        <v>FAUX</v>
      </c>
      <c r="N95" s="112" t="str">
        <f t="shared" si="18"/>
        <v>FAUX</v>
      </c>
      <c r="O95" s="112" t="str">
        <f t="shared" si="19"/>
        <v>FAUX</v>
      </c>
      <c r="P95" s="112" t="str">
        <f t="shared" si="6"/>
        <v>FAUX</v>
      </c>
      <c r="Q95" s="112"/>
      <c r="R95" s="109">
        <f>'Base de données (cachée)'!G66</f>
        <v>0</v>
      </c>
      <c r="S95" s="75">
        <f t="shared" si="20"/>
        <v>0</v>
      </c>
      <c r="Z95" s="26">
        <f t="shared" si="7"/>
        <v>0</v>
      </c>
      <c r="AA95" s="26">
        <f t="shared" si="8"/>
        <v>0</v>
      </c>
      <c r="AB95" s="26">
        <f t="shared" si="9"/>
        <v>0</v>
      </c>
      <c r="AC95" s="26">
        <f t="shared" si="10"/>
        <v>0</v>
      </c>
      <c r="AD95" s="26">
        <f t="shared" si="11"/>
        <v>0</v>
      </c>
      <c r="AE95" s="26">
        <f t="shared" si="12"/>
        <v>0</v>
      </c>
      <c r="AF95" s="26">
        <f t="shared" si="13"/>
        <v>0</v>
      </c>
      <c r="AG95" s="26">
        <f t="shared" si="14"/>
        <v>0</v>
      </c>
    </row>
    <row r="96" spans="1:33" ht="15" customHeight="1" x14ac:dyDescent="0.35">
      <c r="A96" s="37">
        <v>63</v>
      </c>
      <c r="B96" s="38"/>
      <c r="C96" s="38"/>
      <c r="D96" s="38"/>
      <c r="E96" s="38"/>
      <c r="F96" s="39"/>
      <c r="G96" s="39"/>
      <c r="H96" s="39"/>
      <c r="I96" s="38"/>
      <c r="J96" s="112">
        <f t="shared" si="5"/>
        <v>0</v>
      </c>
      <c r="K96" s="112" t="str">
        <f t="shared" si="15"/>
        <v>FAUX</v>
      </c>
      <c r="L96" s="112" t="str">
        <f t="shared" si="16"/>
        <v>FAUX</v>
      </c>
      <c r="M96" s="112" t="str">
        <f t="shared" si="17"/>
        <v>FAUX</v>
      </c>
      <c r="N96" s="112" t="str">
        <f t="shared" si="18"/>
        <v>FAUX</v>
      </c>
      <c r="O96" s="112" t="str">
        <f t="shared" si="19"/>
        <v>FAUX</v>
      </c>
      <c r="P96" s="112" t="str">
        <f t="shared" si="6"/>
        <v>FAUX</v>
      </c>
      <c r="Q96" s="112"/>
      <c r="R96" s="109">
        <f>'Base de données (cachée)'!G67</f>
        <v>0</v>
      </c>
      <c r="S96" s="75">
        <f t="shared" si="20"/>
        <v>0</v>
      </c>
      <c r="Z96" s="26">
        <f t="shared" si="7"/>
        <v>0</v>
      </c>
      <c r="AA96" s="26">
        <f t="shared" si="8"/>
        <v>0</v>
      </c>
      <c r="AB96" s="26">
        <f t="shared" si="9"/>
        <v>0</v>
      </c>
      <c r="AC96" s="26">
        <f t="shared" si="10"/>
        <v>0</v>
      </c>
      <c r="AD96" s="26">
        <f t="shared" si="11"/>
        <v>0</v>
      </c>
      <c r="AE96" s="26">
        <f t="shared" si="12"/>
        <v>0</v>
      </c>
      <c r="AF96" s="26">
        <f t="shared" si="13"/>
        <v>0</v>
      </c>
      <c r="AG96" s="26">
        <f t="shared" si="14"/>
        <v>0</v>
      </c>
    </row>
    <row r="97" spans="1:33" ht="15" customHeight="1" x14ac:dyDescent="0.35">
      <c r="A97" s="37">
        <v>64</v>
      </c>
      <c r="B97" s="38"/>
      <c r="C97" s="38"/>
      <c r="D97" s="38"/>
      <c r="E97" s="38"/>
      <c r="F97" s="39"/>
      <c r="G97" s="39"/>
      <c r="H97" s="39"/>
      <c r="I97" s="38"/>
      <c r="J97" s="112">
        <f t="shared" si="5"/>
        <v>0</v>
      </c>
      <c r="K97" s="112" t="str">
        <f t="shared" si="15"/>
        <v>FAUX</v>
      </c>
      <c r="L97" s="112" t="str">
        <f t="shared" si="16"/>
        <v>FAUX</v>
      </c>
      <c r="M97" s="112" t="str">
        <f t="shared" si="17"/>
        <v>FAUX</v>
      </c>
      <c r="N97" s="112" t="str">
        <f t="shared" si="18"/>
        <v>FAUX</v>
      </c>
      <c r="O97" s="112" t="str">
        <f t="shared" si="19"/>
        <v>FAUX</v>
      </c>
      <c r="P97" s="112" t="str">
        <f t="shared" si="6"/>
        <v>FAUX</v>
      </c>
      <c r="Q97" s="112"/>
      <c r="R97" s="109">
        <f>'Base de données (cachée)'!G68</f>
        <v>0</v>
      </c>
      <c r="S97" s="75">
        <f t="shared" si="20"/>
        <v>0</v>
      </c>
      <c r="Z97" s="26">
        <f t="shared" si="7"/>
        <v>0</v>
      </c>
      <c r="AA97" s="26">
        <f t="shared" si="8"/>
        <v>0</v>
      </c>
      <c r="AB97" s="26">
        <f t="shared" si="9"/>
        <v>0</v>
      </c>
      <c r="AC97" s="26">
        <f t="shared" si="10"/>
        <v>0</v>
      </c>
      <c r="AD97" s="26">
        <f t="shared" si="11"/>
        <v>0</v>
      </c>
      <c r="AE97" s="26">
        <f t="shared" si="12"/>
        <v>0</v>
      </c>
      <c r="AF97" s="26">
        <f t="shared" si="13"/>
        <v>0</v>
      </c>
      <c r="AG97" s="26">
        <f t="shared" si="14"/>
        <v>0</v>
      </c>
    </row>
    <row r="98" spans="1:33" ht="15" customHeight="1" x14ac:dyDescent="0.35">
      <c r="A98" s="37">
        <v>65</v>
      </c>
      <c r="B98" s="38"/>
      <c r="C98" s="38"/>
      <c r="D98" s="38"/>
      <c r="E98" s="38"/>
      <c r="F98" s="39"/>
      <c r="G98" s="39"/>
      <c r="H98" s="39"/>
      <c r="I98" s="38"/>
      <c r="J98" s="112">
        <f t="shared" si="5"/>
        <v>0</v>
      </c>
      <c r="K98" s="112" t="str">
        <f t="shared" ref="K98:K129" si="21">_xlfn.IFS(AND(J98&lt;&gt;"0",I98="Neuf"),"VRAI",J98&lt;&gt;"1","FAUX")</f>
        <v>FAUX</v>
      </c>
      <c r="L98" s="112" t="str">
        <f t="shared" ref="L98:L129" si="22">_xlfn.IFS(AND(J98&lt;&gt;"0",I98="Vétuste"),"VRAI",J98&lt;&gt;"1","FAUX")</f>
        <v>FAUX</v>
      </c>
      <c r="M98" s="112" t="str">
        <f t="shared" ref="M98:M129" si="23">_xlfn.IFS(AND(J98&lt;&gt;"0",I98="Epuisé"),"VRAI",J98&lt;&gt;"1","FAUX")</f>
        <v>FAUX</v>
      </c>
      <c r="N98" s="112" t="str">
        <f t="shared" ref="N98:N129" si="24">_xlfn.IFS(AND(I98&lt;&gt;"0",I98="Epuisé"),"VRAI",J98&lt;&gt;"1","FAUX")</f>
        <v>FAUX</v>
      </c>
      <c r="O98" s="112" t="str">
        <f t="shared" ref="O98:O129" si="25">_xlfn.IFS(AND(J98&lt;&gt;"0",I98="Presque neuf, peu utilisé"),"VRAI",J98&lt;&gt;"1","FAUX")</f>
        <v>FAUX</v>
      </c>
      <c r="P98" s="112" t="str">
        <f t="shared" si="6"/>
        <v>FAUX</v>
      </c>
      <c r="Q98" s="112"/>
      <c r="R98" s="109">
        <f>'Base de données (cachée)'!G69</f>
        <v>0</v>
      </c>
      <c r="S98" s="75">
        <f t="shared" si="20"/>
        <v>0</v>
      </c>
      <c r="Z98" s="26">
        <f t="shared" si="7"/>
        <v>0</v>
      </c>
      <c r="AA98" s="26">
        <f t="shared" si="8"/>
        <v>0</v>
      </c>
      <c r="AB98" s="26">
        <f t="shared" si="9"/>
        <v>0</v>
      </c>
      <c r="AC98" s="26">
        <f t="shared" si="10"/>
        <v>0</v>
      </c>
      <c r="AD98" s="26">
        <f t="shared" si="11"/>
        <v>0</v>
      </c>
      <c r="AE98" s="26">
        <f t="shared" si="12"/>
        <v>0</v>
      </c>
      <c r="AF98" s="26">
        <f t="shared" si="13"/>
        <v>0</v>
      </c>
      <c r="AG98" s="26">
        <f t="shared" si="14"/>
        <v>0</v>
      </c>
    </row>
    <row r="99" spans="1:33" ht="15" customHeight="1" x14ac:dyDescent="0.35">
      <c r="A99" s="37">
        <v>66</v>
      </c>
      <c r="B99" s="38"/>
      <c r="C99" s="38"/>
      <c r="D99" s="38"/>
      <c r="E99" s="38"/>
      <c r="F99" s="39"/>
      <c r="G99" s="39"/>
      <c r="H99" s="39"/>
      <c r="I99" s="38"/>
      <c r="J99" s="112">
        <f t="shared" ref="J99:J162" si="26">+IF(B99&lt;&gt;"",1,0)</f>
        <v>0</v>
      </c>
      <c r="K99" s="112" t="str">
        <f t="shared" si="21"/>
        <v>FAUX</v>
      </c>
      <c r="L99" s="112" t="str">
        <f t="shared" si="22"/>
        <v>FAUX</v>
      </c>
      <c r="M99" s="112" t="str">
        <f t="shared" si="23"/>
        <v>FAUX</v>
      </c>
      <c r="N99" s="112" t="str">
        <f t="shared" si="24"/>
        <v>FAUX</v>
      </c>
      <c r="O99" s="112" t="str">
        <f t="shared" si="25"/>
        <v>FAUX</v>
      </c>
      <c r="P99" s="112" t="str">
        <f t="shared" ref="P99:P162" si="27">_xlfn.IFS(AND(J99&lt;&gt;"0",I99="Sous-Magasin"),"VRAI",J99&lt;&gt;"1","FAUX")</f>
        <v>FAUX</v>
      </c>
      <c r="Q99" s="112"/>
      <c r="R99" s="109">
        <f>'Base de données (cachée)'!G70</f>
        <v>0</v>
      </c>
      <c r="S99" s="75">
        <f t="shared" si="20"/>
        <v>0</v>
      </c>
      <c r="Z99" s="26">
        <f t="shared" ref="Z99:Z162" si="28">IF(B99="Cable Cu 1x2,5mm²",E99,0)</f>
        <v>0</v>
      </c>
      <c r="AA99" s="26">
        <f t="shared" ref="AA99:AA162" si="29">IF(B99="Cable Cu 1x4mm²",E99,0)</f>
        <v>0</v>
      </c>
      <c r="AB99" s="26">
        <f t="shared" ref="AB99:AB162" si="30">IF(B99="Cable Cu 1x6mm²",E99,0)</f>
        <v>0</v>
      </c>
      <c r="AC99" s="26">
        <f t="shared" ref="AC99:AC162" si="31">IF(B99="Cable Cu 1x16mm²",E99,0)</f>
        <v>0</v>
      </c>
      <c r="AD99" s="26">
        <f t="shared" ref="AD99:AD162" si="32">IF(B99="Cable Al 1x2,5mm²",E99,0)</f>
        <v>0</v>
      </c>
      <c r="AE99" s="26">
        <f t="shared" ref="AE99:AE162" si="33">IF(B99="Cable Al 1x4mm²",E99,0)</f>
        <v>0</v>
      </c>
      <c r="AF99" s="26">
        <f t="shared" ref="AF99:AF162" si="34">IF(B99="Cable Al 1x6mm²",E99,0)</f>
        <v>0</v>
      </c>
      <c r="AG99" s="26">
        <f t="shared" ref="AG99:AG162" si="35">IF(B99="Cable Al 1x16mm²",E99,0)</f>
        <v>0</v>
      </c>
    </row>
    <row r="100" spans="1:33" ht="15" customHeight="1" x14ac:dyDescent="0.35">
      <c r="A100" s="37">
        <v>67</v>
      </c>
      <c r="B100" s="38"/>
      <c r="C100" s="38"/>
      <c r="D100" s="38"/>
      <c r="E100" s="38"/>
      <c r="F100" s="39"/>
      <c r="G100" s="39"/>
      <c r="H100" s="39"/>
      <c r="I100" s="38"/>
      <c r="J100" s="112">
        <f t="shared" si="26"/>
        <v>0</v>
      </c>
      <c r="K100" s="112" t="str">
        <f t="shared" si="21"/>
        <v>FAUX</v>
      </c>
      <c r="L100" s="112" t="str">
        <f t="shared" si="22"/>
        <v>FAUX</v>
      </c>
      <c r="M100" s="112" t="str">
        <f t="shared" si="23"/>
        <v>FAUX</v>
      </c>
      <c r="N100" s="112" t="str">
        <f t="shared" si="24"/>
        <v>FAUX</v>
      </c>
      <c r="O100" s="112" t="str">
        <f t="shared" si="25"/>
        <v>FAUX</v>
      </c>
      <c r="P100" s="112" t="str">
        <f t="shared" si="27"/>
        <v>FAUX</v>
      </c>
      <c r="Q100" s="112"/>
      <c r="R100" s="109">
        <f>'Base de données (cachée)'!G71</f>
        <v>0</v>
      </c>
      <c r="S100" s="75">
        <f t="shared" si="20"/>
        <v>0</v>
      </c>
      <c r="Z100" s="26">
        <f t="shared" si="28"/>
        <v>0</v>
      </c>
      <c r="AA100" s="26">
        <f t="shared" si="29"/>
        <v>0</v>
      </c>
      <c r="AB100" s="26">
        <f t="shared" si="30"/>
        <v>0</v>
      </c>
      <c r="AC100" s="26">
        <f t="shared" si="31"/>
        <v>0</v>
      </c>
      <c r="AD100" s="26">
        <f t="shared" si="32"/>
        <v>0</v>
      </c>
      <c r="AE100" s="26">
        <f t="shared" si="33"/>
        <v>0</v>
      </c>
      <c r="AF100" s="26">
        <f t="shared" si="34"/>
        <v>0</v>
      </c>
      <c r="AG100" s="26">
        <f t="shared" si="35"/>
        <v>0</v>
      </c>
    </row>
    <row r="101" spans="1:33" ht="15" customHeight="1" x14ac:dyDescent="0.35">
      <c r="A101" s="37">
        <v>68</v>
      </c>
      <c r="B101" s="38"/>
      <c r="C101" s="38"/>
      <c r="D101" s="38"/>
      <c r="E101" s="38"/>
      <c r="F101" s="39"/>
      <c r="G101" s="39"/>
      <c r="H101" s="39"/>
      <c r="I101" s="38"/>
      <c r="J101" s="112">
        <f t="shared" si="26"/>
        <v>0</v>
      </c>
      <c r="K101" s="112" t="str">
        <f t="shared" si="21"/>
        <v>FAUX</v>
      </c>
      <c r="L101" s="112" t="str">
        <f t="shared" si="22"/>
        <v>FAUX</v>
      </c>
      <c r="M101" s="112" t="str">
        <f t="shared" si="23"/>
        <v>FAUX</v>
      </c>
      <c r="N101" s="112" t="str">
        <f t="shared" si="24"/>
        <v>FAUX</v>
      </c>
      <c r="O101" s="112" t="str">
        <f t="shared" si="25"/>
        <v>FAUX</v>
      </c>
      <c r="P101" s="112" t="str">
        <f t="shared" si="27"/>
        <v>FAUX</v>
      </c>
      <c r="Q101" s="112"/>
      <c r="R101" s="109">
        <f>'Base de données (cachée)'!G72</f>
        <v>0</v>
      </c>
      <c r="S101" s="75">
        <f t="shared" si="20"/>
        <v>0</v>
      </c>
      <c r="Z101" s="26">
        <f t="shared" si="28"/>
        <v>0</v>
      </c>
      <c r="AA101" s="26">
        <f t="shared" si="29"/>
        <v>0</v>
      </c>
      <c r="AB101" s="26">
        <f t="shared" si="30"/>
        <v>0</v>
      </c>
      <c r="AC101" s="26">
        <f t="shared" si="31"/>
        <v>0</v>
      </c>
      <c r="AD101" s="26">
        <f t="shared" si="32"/>
        <v>0</v>
      </c>
      <c r="AE101" s="26">
        <f t="shared" si="33"/>
        <v>0</v>
      </c>
      <c r="AF101" s="26">
        <f t="shared" si="34"/>
        <v>0</v>
      </c>
      <c r="AG101" s="26">
        <f t="shared" si="35"/>
        <v>0</v>
      </c>
    </row>
    <row r="102" spans="1:33" ht="15" customHeight="1" x14ac:dyDescent="0.35">
      <c r="A102" s="37">
        <v>69</v>
      </c>
      <c r="B102" s="38"/>
      <c r="C102" s="38"/>
      <c r="D102" s="38"/>
      <c r="E102" s="38"/>
      <c r="F102" s="39"/>
      <c r="G102" s="39"/>
      <c r="H102" s="39"/>
      <c r="I102" s="38"/>
      <c r="J102" s="112">
        <f t="shared" si="26"/>
        <v>0</v>
      </c>
      <c r="K102" s="112" t="str">
        <f t="shared" si="21"/>
        <v>FAUX</v>
      </c>
      <c r="L102" s="112" t="str">
        <f t="shared" si="22"/>
        <v>FAUX</v>
      </c>
      <c r="M102" s="112" t="str">
        <f t="shared" si="23"/>
        <v>FAUX</v>
      </c>
      <c r="N102" s="112" t="str">
        <f t="shared" si="24"/>
        <v>FAUX</v>
      </c>
      <c r="O102" s="112" t="str">
        <f t="shared" si="25"/>
        <v>FAUX</v>
      </c>
      <c r="P102" s="112" t="str">
        <f t="shared" si="27"/>
        <v>FAUX</v>
      </c>
      <c r="Q102" s="112"/>
      <c r="R102" s="109">
        <f>'Base de données (cachée)'!G73</f>
        <v>0</v>
      </c>
      <c r="S102" s="75">
        <f t="shared" si="20"/>
        <v>0</v>
      </c>
      <c r="Z102" s="26">
        <f t="shared" si="28"/>
        <v>0</v>
      </c>
      <c r="AA102" s="26">
        <f t="shared" si="29"/>
        <v>0</v>
      </c>
      <c r="AB102" s="26">
        <f t="shared" si="30"/>
        <v>0</v>
      </c>
      <c r="AC102" s="26">
        <f t="shared" si="31"/>
        <v>0</v>
      </c>
      <c r="AD102" s="26">
        <f t="shared" si="32"/>
        <v>0</v>
      </c>
      <c r="AE102" s="26">
        <f t="shared" si="33"/>
        <v>0</v>
      </c>
      <c r="AF102" s="26">
        <f t="shared" si="34"/>
        <v>0</v>
      </c>
      <c r="AG102" s="26">
        <f t="shared" si="35"/>
        <v>0</v>
      </c>
    </row>
    <row r="103" spans="1:33" ht="15" customHeight="1" x14ac:dyDescent="0.35">
      <c r="A103" s="37">
        <v>70</v>
      </c>
      <c r="B103" s="38"/>
      <c r="C103" s="38"/>
      <c r="D103" s="38"/>
      <c r="E103" s="38"/>
      <c r="F103" s="39"/>
      <c r="G103" s="39"/>
      <c r="H103" s="39"/>
      <c r="I103" s="38"/>
      <c r="J103" s="112">
        <f t="shared" si="26"/>
        <v>0</v>
      </c>
      <c r="K103" s="112" t="str">
        <f t="shared" si="21"/>
        <v>FAUX</v>
      </c>
      <c r="L103" s="112" t="str">
        <f t="shared" si="22"/>
        <v>FAUX</v>
      </c>
      <c r="M103" s="112" t="str">
        <f t="shared" si="23"/>
        <v>FAUX</v>
      </c>
      <c r="N103" s="112" t="str">
        <f t="shared" si="24"/>
        <v>FAUX</v>
      </c>
      <c r="O103" s="112" t="str">
        <f t="shared" si="25"/>
        <v>FAUX</v>
      </c>
      <c r="P103" s="112" t="str">
        <f t="shared" si="27"/>
        <v>FAUX</v>
      </c>
      <c r="Q103" s="112"/>
      <c r="R103" s="109">
        <f>'Base de données (cachée)'!G74</f>
        <v>0</v>
      </c>
      <c r="S103" s="75">
        <f t="shared" si="20"/>
        <v>0</v>
      </c>
      <c r="Z103" s="26">
        <f t="shared" si="28"/>
        <v>0</v>
      </c>
      <c r="AA103" s="26">
        <f t="shared" si="29"/>
        <v>0</v>
      </c>
      <c r="AB103" s="26">
        <f t="shared" si="30"/>
        <v>0</v>
      </c>
      <c r="AC103" s="26">
        <f t="shared" si="31"/>
        <v>0</v>
      </c>
      <c r="AD103" s="26">
        <f t="shared" si="32"/>
        <v>0</v>
      </c>
      <c r="AE103" s="26">
        <f t="shared" si="33"/>
        <v>0</v>
      </c>
      <c r="AF103" s="26">
        <f t="shared" si="34"/>
        <v>0</v>
      </c>
      <c r="AG103" s="26">
        <f t="shared" si="35"/>
        <v>0</v>
      </c>
    </row>
    <row r="104" spans="1:33" ht="15" customHeight="1" x14ac:dyDescent="0.35">
      <c r="A104" s="37">
        <v>71</v>
      </c>
      <c r="B104" s="38"/>
      <c r="C104" s="38"/>
      <c r="D104" s="38"/>
      <c r="E104" s="38"/>
      <c r="F104" s="39"/>
      <c r="G104" s="39"/>
      <c r="H104" s="39"/>
      <c r="I104" s="38"/>
      <c r="J104" s="112">
        <f t="shared" si="26"/>
        <v>0</v>
      </c>
      <c r="K104" s="112" t="str">
        <f t="shared" si="21"/>
        <v>FAUX</v>
      </c>
      <c r="L104" s="112" t="str">
        <f t="shared" si="22"/>
        <v>FAUX</v>
      </c>
      <c r="M104" s="112" t="str">
        <f t="shared" si="23"/>
        <v>FAUX</v>
      </c>
      <c r="N104" s="112" t="str">
        <f t="shared" si="24"/>
        <v>FAUX</v>
      </c>
      <c r="O104" s="112" t="str">
        <f t="shared" si="25"/>
        <v>FAUX</v>
      </c>
      <c r="P104" s="112" t="str">
        <f t="shared" si="27"/>
        <v>FAUX</v>
      </c>
      <c r="Q104" s="112"/>
      <c r="R104" s="109">
        <f>'Base de données (cachée)'!G75</f>
        <v>0</v>
      </c>
      <c r="S104" s="75">
        <f t="shared" si="20"/>
        <v>0</v>
      </c>
      <c r="Z104" s="26">
        <f t="shared" si="28"/>
        <v>0</v>
      </c>
      <c r="AA104" s="26">
        <f t="shared" si="29"/>
        <v>0</v>
      </c>
      <c r="AB104" s="26">
        <f t="shared" si="30"/>
        <v>0</v>
      </c>
      <c r="AC104" s="26">
        <f t="shared" si="31"/>
        <v>0</v>
      </c>
      <c r="AD104" s="26">
        <f t="shared" si="32"/>
        <v>0</v>
      </c>
      <c r="AE104" s="26">
        <f t="shared" si="33"/>
        <v>0</v>
      </c>
      <c r="AF104" s="26">
        <f t="shared" si="34"/>
        <v>0</v>
      </c>
      <c r="AG104" s="26">
        <f t="shared" si="35"/>
        <v>0</v>
      </c>
    </row>
    <row r="105" spans="1:33" ht="15" customHeight="1" x14ac:dyDescent="0.35">
      <c r="A105" s="37">
        <v>72</v>
      </c>
      <c r="B105" s="38"/>
      <c r="C105" s="38"/>
      <c r="D105" s="38"/>
      <c r="E105" s="38"/>
      <c r="F105" s="39"/>
      <c r="G105" s="39"/>
      <c r="H105" s="39"/>
      <c r="I105" s="38"/>
      <c r="J105" s="112">
        <f t="shared" si="26"/>
        <v>0</v>
      </c>
      <c r="K105" s="112" t="str">
        <f t="shared" si="21"/>
        <v>FAUX</v>
      </c>
      <c r="L105" s="112" t="str">
        <f t="shared" si="22"/>
        <v>FAUX</v>
      </c>
      <c r="M105" s="112" t="str">
        <f t="shared" si="23"/>
        <v>FAUX</v>
      </c>
      <c r="N105" s="112" t="str">
        <f t="shared" si="24"/>
        <v>FAUX</v>
      </c>
      <c r="O105" s="112" t="str">
        <f t="shared" si="25"/>
        <v>FAUX</v>
      </c>
      <c r="P105" s="112" t="str">
        <f t="shared" si="27"/>
        <v>FAUX</v>
      </c>
      <c r="Q105" s="112"/>
      <c r="R105" s="109">
        <f>'Base de données (cachée)'!G76</f>
        <v>0</v>
      </c>
      <c r="S105" s="75">
        <f t="shared" si="20"/>
        <v>0</v>
      </c>
      <c r="Z105" s="26">
        <f t="shared" si="28"/>
        <v>0</v>
      </c>
      <c r="AA105" s="26">
        <f t="shared" si="29"/>
        <v>0</v>
      </c>
      <c r="AB105" s="26">
        <f t="shared" si="30"/>
        <v>0</v>
      </c>
      <c r="AC105" s="26">
        <f t="shared" si="31"/>
        <v>0</v>
      </c>
      <c r="AD105" s="26">
        <f t="shared" si="32"/>
        <v>0</v>
      </c>
      <c r="AE105" s="26">
        <f t="shared" si="33"/>
        <v>0</v>
      </c>
      <c r="AF105" s="26">
        <f t="shared" si="34"/>
        <v>0</v>
      </c>
      <c r="AG105" s="26">
        <f t="shared" si="35"/>
        <v>0</v>
      </c>
    </row>
    <row r="106" spans="1:33" ht="15" customHeight="1" x14ac:dyDescent="0.35">
      <c r="A106" s="37">
        <v>73</v>
      </c>
      <c r="B106" s="38"/>
      <c r="C106" s="38"/>
      <c r="D106" s="38"/>
      <c r="E106" s="38"/>
      <c r="F106" s="39"/>
      <c r="G106" s="39"/>
      <c r="H106" s="39"/>
      <c r="I106" s="38"/>
      <c r="J106" s="112">
        <f t="shared" si="26"/>
        <v>0</v>
      </c>
      <c r="K106" s="112" t="str">
        <f t="shared" si="21"/>
        <v>FAUX</v>
      </c>
      <c r="L106" s="112" t="str">
        <f t="shared" si="22"/>
        <v>FAUX</v>
      </c>
      <c r="M106" s="112" t="str">
        <f t="shared" si="23"/>
        <v>FAUX</v>
      </c>
      <c r="N106" s="112" t="str">
        <f t="shared" si="24"/>
        <v>FAUX</v>
      </c>
      <c r="O106" s="112" t="str">
        <f t="shared" si="25"/>
        <v>FAUX</v>
      </c>
      <c r="P106" s="112" t="str">
        <f t="shared" si="27"/>
        <v>FAUX</v>
      </c>
      <c r="Q106" s="112"/>
      <c r="R106" s="109">
        <f>'Base de données (cachée)'!G77</f>
        <v>0</v>
      </c>
      <c r="S106" s="75">
        <f t="shared" si="20"/>
        <v>0</v>
      </c>
      <c r="Z106" s="26">
        <f t="shared" si="28"/>
        <v>0</v>
      </c>
      <c r="AA106" s="26">
        <f t="shared" si="29"/>
        <v>0</v>
      </c>
      <c r="AB106" s="26">
        <f t="shared" si="30"/>
        <v>0</v>
      </c>
      <c r="AC106" s="26">
        <f t="shared" si="31"/>
        <v>0</v>
      </c>
      <c r="AD106" s="26">
        <f t="shared" si="32"/>
        <v>0</v>
      </c>
      <c r="AE106" s="26">
        <f t="shared" si="33"/>
        <v>0</v>
      </c>
      <c r="AF106" s="26">
        <f t="shared" si="34"/>
        <v>0</v>
      </c>
      <c r="AG106" s="26">
        <f t="shared" si="35"/>
        <v>0</v>
      </c>
    </row>
    <row r="107" spans="1:33" ht="15" customHeight="1" x14ac:dyDescent="0.35">
      <c r="A107" s="37">
        <v>74</v>
      </c>
      <c r="B107" s="38"/>
      <c r="C107" s="38"/>
      <c r="D107" s="38"/>
      <c r="E107" s="38"/>
      <c r="F107" s="39"/>
      <c r="G107" s="39"/>
      <c r="H107" s="39"/>
      <c r="I107" s="38"/>
      <c r="J107" s="112">
        <f t="shared" si="26"/>
        <v>0</v>
      </c>
      <c r="K107" s="112" t="str">
        <f t="shared" si="21"/>
        <v>FAUX</v>
      </c>
      <c r="L107" s="112" t="str">
        <f t="shared" si="22"/>
        <v>FAUX</v>
      </c>
      <c r="M107" s="112" t="str">
        <f t="shared" si="23"/>
        <v>FAUX</v>
      </c>
      <c r="N107" s="112" t="str">
        <f t="shared" si="24"/>
        <v>FAUX</v>
      </c>
      <c r="O107" s="112" t="str">
        <f t="shared" si="25"/>
        <v>FAUX</v>
      </c>
      <c r="P107" s="112" t="str">
        <f t="shared" si="27"/>
        <v>FAUX</v>
      </c>
      <c r="Q107" s="112"/>
      <c r="R107" s="109">
        <f>'Base de données (cachée)'!G78</f>
        <v>0</v>
      </c>
      <c r="S107" s="75">
        <f t="shared" si="20"/>
        <v>0</v>
      </c>
      <c r="Z107" s="26">
        <f t="shared" si="28"/>
        <v>0</v>
      </c>
      <c r="AA107" s="26">
        <f t="shared" si="29"/>
        <v>0</v>
      </c>
      <c r="AB107" s="26">
        <f t="shared" si="30"/>
        <v>0</v>
      </c>
      <c r="AC107" s="26">
        <f t="shared" si="31"/>
        <v>0</v>
      </c>
      <c r="AD107" s="26">
        <f t="shared" si="32"/>
        <v>0</v>
      </c>
      <c r="AE107" s="26">
        <f t="shared" si="33"/>
        <v>0</v>
      </c>
      <c r="AF107" s="26">
        <f t="shared" si="34"/>
        <v>0</v>
      </c>
      <c r="AG107" s="26">
        <f t="shared" si="35"/>
        <v>0</v>
      </c>
    </row>
    <row r="108" spans="1:33" ht="15" customHeight="1" x14ac:dyDescent="0.35">
      <c r="A108" s="37">
        <v>75</v>
      </c>
      <c r="B108" s="38"/>
      <c r="C108" s="38"/>
      <c r="D108" s="38"/>
      <c r="E108" s="38"/>
      <c r="F108" s="39"/>
      <c r="G108" s="39"/>
      <c r="H108" s="39"/>
      <c r="I108" s="38"/>
      <c r="J108" s="112">
        <f t="shared" si="26"/>
        <v>0</v>
      </c>
      <c r="K108" s="112" t="str">
        <f t="shared" si="21"/>
        <v>FAUX</v>
      </c>
      <c r="L108" s="112" t="str">
        <f t="shared" si="22"/>
        <v>FAUX</v>
      </c>
      <c r="M108" s="112" t="str">
        <f t="shared" si="23"/>
        <v>FAUX</v>
      </c>
      <c r="N108" s="112" t="str">
        <f t="shared" si="24"/>
        <v>FAUX</v>
      </c>
      <c r="O108" s="112" t="str">
        <f t="shared" si="25"/>
        <v>FAUX</v>
      </c>
      <c r="P108" s="112" t="str">
        <f t="shared" si="27"/>
        <v>FAUX</v>
      </c>
      <c r="Q108" s="112"/>
      <c r="R108" s="109">
        <f>'Base de données (cachée)'!G79</f>
        <v>0</v>
      </c>
      <c r="S108" s="75">
        <f t="shared" si="20"/>
        <v>0</v>
      </c>
      <c r="Z108" s="26">
        <f t="shared" si="28"/>
        <v>0</v>
      </c>
      <c r="AA108" s="26">
        <f t="shared" si="29"/>
        <v>0</v>
      </c>
      <c r="AB108" s="26">
        <f t="shared" si="30"/>
        <v>0</v>
      </c>
      <c r="AC108" s="26">
        <f t="shared" si="31"/>
        <v>0</v>
      </c>
      <c r="AD108" s="26">
        <f t="shared" si="32"/>
        <v>0</v>
      </c>
      <c r="AE108" s="26">
        <f t="shared" si="33"/>
        <v>0</v>
      </c>
      <c r="AF108" s="26">
        <f t="shared" si="34"/>
        <v>0</v>
      </c>
      <c r="AG108" s="26">
        <f t="shared" si="35"/>
        <v>0</v>
      </c>
    </row>
    <row r="109" spans="1:33" ht="15" customHeight="1" x14ac:dyDescent="0.35">
      <c r="A109" s="37">
        <v>76</v>
      </c>
      <c r="B109" s="38"/>
      <c r="C109" s="38"/>
      <c r="D109" s="38"/>
      <c r="E109" s="38"/>
      <c r="F109" s="39"/>
      <c r="G109" s="39"/>
      <c r="H109" s="39"/>
      <c r="I109" s="38"/>
      <c r="J109" s="112">
        <f t="shared" si="26"/>
        <v>0</v>
      </c>
      <c r="K109" s="112" t="str">
        <f t="shared" si="21"/>
        <v>FAUX</v>
      </c>
      <c r="L109" s="112" t="str">
        <f t="shared" si="22"/>
        <v>FAUX</v>
      </c>
      <c r="M109" s="112" t="str">
        <f t="shared" si="23"/>
        <v>FAUX</v>
      </c>
      <c r="N109" s="112" t="str">
        <f t="shared" si="24"/>
        <v>FAUX</v>
      </c>
      <c r="O109" s="112" t="str">
        <f t="shared" si="25"/>
        <v>FAUX</v>
      </c>
      <c r="P109" s="112" t="str">
        <f t="shared" si="27"/>
        <v>FAUX</v>
      </c>
      <c r="Q109" s="112"/>
      <c r="R109" s="109">
        <f>'Base de données (cachée)'!G80</f>
        <v>0</v>
      </c>
      <c r="S109" s="75">
        <f t="shared" si="20"/>
        <v>0</v>
      </c>
      <c r="Z109" s="26">
        <f t="shared" si="28"/>
        <v>0</v>
      </c>
      <c r="AA109" s="26">
        <f t="shared" si="29"/>
        <v>0</v>
      </c>
      <c r="AB109" s="26">
        <f t="shared" si="30"/>
        <v>0</v>
      </c>
      <c r="AC109" s="26">
        <f t="shared" si="31"/>
        <v>0</v>
      </c>
      <c r="AD109" s="26">
        <f t="shared" si="32"/>
        <v>0</v>
      </c>
      <c r="AE109" s="26">
        <f t="shared" si="33"/>
        <v>0</v>
      </c>
      <c r="AF109" s="26">
        <f t="shared" si="34"/>
        <v>0</v>
      </c>
      <c r="AG109" s="26">
        <f t="shared" si="35"/>
        <v>0</v>
      </c>
    </row>
    <row r="110" spans="1:33" ht="15" customHeight="1" x14ac:dyDescent="0.35">
      <c r="A110" s="37">
        <v>77</v>
      </c>
      <c r="B110" s="38"/>
      <c r="C110" s="38"/>
      <c r="D110" s="38"/>
      <c r="E110" s="38"/>
      <c r="F110" s="39"/>
      <c r="G110" s="39"/>
      <c r="H110" s="39"/>
      <c r="I110" s="38"/>
      <c r="J110" s="112">
        <f t="shared" si="26"/>
        <v>0</v>
      </c>
      <c r="K110" s="112" t="str">
        <f t="shared" si="21"/>
        <v>FAUX</v>
      </c>
      <c r="L110" s="112" t="str">
        <f t="shared" si="22"/>
        <v>FAUX</v>
      </c>
      <c r="M110" s="112" t="str">
        <f t="shared" si="23"/>
        <v>FAUX</v>
      </c>
      <c r="N110" s="112" t="str">
        <f t="shared" si="24"/>
        <v>FAUX</v>
      </c>
      <c r="O110" s="112" t="str">
        <f t="shared" si="25"/>
        <v>FAUX</v>
      </c>
      <c r="P110" s="112" t="str">
        <f t="shared" si="27"/>
        <v>FAUX</v>
      </c>
      <c r="Q110" s="112"/>
      <c r="R110" s="109">
        <f>'Base de données (cachée)'!G81</f>
        <v>0</v>
      </c>
      <c r="S110" s="75">
        <f t="shared" si="20"/>
        <v>0</v>
      </c>
      <c r="Z110" s="26">
        <f t="shared" si="28"/>
        <v>0</v>
      </c>
      <c r="AA110" s="26">
        <f t="shared" si="29"/>
        <v>0</v>
      </c>
      <c r="AB110" s="26">
        <f t="shared" si="30"/>
        <v>0</v>
      </c>
      <c r="AC110" s="26">
        <f t="shared" si="31"/>
        <v>0</v>
      </c>
      <c r="AD110" s="26">
        <f t="shared" si="32"/>
        <v>0</v>
      </c>
      <c r="AE110" s="26">
        <f t="shared" si="33"/>
        <v>0</v>
      </c>
      <c r="AF110" s="26">
        <f t="shared" si="34"/>
        <v>0</v>
      </c>
      <c r="AG110" s="26">
        <f t="shared" si="35"/>
        <v>0</v>
      </c>
    </row>
    <row r="111" spans="1:33" ht="15" customHeight="1" x14ac:dyDescent="0.35">
      <c r="A111" s="37">
        <v>78</v>
      </c>
      <c r="B111" s="38"/>
      <c r="C111" s="38"/>
      <c r="D111" s="38"/>
      <c r="E111" s="38"/>
      <c r="F111" s="39"/>
      <c r="G111" s="39"/>
      <c r="H111" s="39"/>
      <c r="I111" s="38"/>
      <c r="J111" s="112">
        <f t="shared" si="26"/>
        <v>0</v>
      </c>
      <c r="K111" s="112" t="str">
        <f t="shared" si="21"/>
        <v>FAUX</v>
      </c>
      <c r="L111" s="112" t="str">
        <f t="shared" si="22"/>
        <v>FAUX</v>
      </c>
      <c r="M111" s="112" t="str">
        <f t="shared" si="23"/>
        <v>FAUX</v>
      </c>
      <c r="N111" s="112" t="str">
        <f t="shared" si="24"/>
        <v>FAUX</v>
      </c>
      <c r="O111" s="112" t="str">
        <f t="shared" si="25"/>
        <v>FAUX</v>
      </c>
      <c r="P111" s="112" t="str">
        <f t="shared" si="27"/>
        <v>FAUX</v>
      </c>
      <c r="Q111" s="112"/>
      <c r="R111" s="109">
        <f>'Base de données (cachée)'!G82</f>
        <v>0</v>
      </c>
      <c r="S111" s="75">
        <f t="shared" si="20"/>
        <v>0</v>
      </c>
      <c r="Z111" s="26">
        <f t="shared" si="28"/>
        <v>0</v>
      </c>
      <c r="AA111" s="26">
        <f t="shared" si="29"/>
        <v>0</v>
      </c>
      <c r="AB111" s="26">
        <f t="shared" si="30"/>
        <v>0</v>
      </c>
      <c r="AC111" s="26">
        <f t="shared" si="31"/>
        <v>0</v>
      </c>
      <c r="AD111" s="26">
        <f t="shared" si="32"/>
        <v>0</v>
      </c>
      <c r="AE111" s="26">
        <f t="shared" si="33"/>
        <v>0</v>
      </c>
      <c r="AF111" s="26">
        <f t="shared" si="34"/>
        <v>0</v>
      </c>
      <c r="AG111" s="26">
        <f t="shared" si="35"/>
        <v>0</v>
      </c>
    </row>
    <row r="112" spans="1:33" ht="15" customHeight="1" x14ac:dyDescent="0.35">
      <c r="A112" s="37">
        <v>79</v>
      </c>
      <c r="B112" s="38"/>
      <c r="C112" s="38"/>
      <c r="D112" s="38"/>
      <c r="E112" s="38"/>
      <c r="F112" s="39"/>
      <c r="G112" s="39"/>
      <c r="H112" s="39"/>
      <c r="I112" s="38"/>
      <c r="J112" s="112">
        <f t="shared" si="26"/>
        <v>0</v>
      </c>
      <c r="K112" s="112" t="str">
        <f t="shared" si="21"/>
        <v>FAUX</v>
      </c>
      <c r="L112" s="112" t="str">
        <f t="shared" si="22"/>
        <v>FAUX</v>
      </c>
      <c r="M112" s="112" t="str">
        <f t="shared" si="23"/>
        <v>FAUX</v>
      </c>
      <c r="N112" s="112" t="str">
        <f t="shared" si="24"/>
        <v>FAUX</v>
      </c>
      <c r="O112" s="112" t="str">
        <f t="shared" si="25"/>
        <v>FAUX</v>
      </c>
      <c r="P112" s="112" t="str">
        <f t="shared" si="27"/>
        <v>FAUX</v>
      </c>
      <c r="Q112" s="112"/>
      <c r="R112" s="109">
        <f>'Base de données (cachée)'!G83</f>
        <v>0</v>
      </c>
      <c r="S112" s="75">
        <f t="shared" si="20"/>
        <v>0</v>
      </c>
      <c r="Z112" s="26">
        <f t="shared" si="28"/>
        <v>0</v>
      </c>
      <c r="AA112" s="26">
        <f t="shared" si="29"/>
        <v>0</v>
      </c>
      <c r="AB112" s="26">
        <f t="shared" si="30"/>
        <v>0</v>
      </c>
      <c r="AC112" s="26">
        <f t="shared" si="31"/>
        <v>0</v>
      </c>
      <c r="AD112" s="26">
        <f t="shared" si="32"/>
        <v>0</v>
      </c>
      <c r="AE112" s="26">
        <f t="shared" si="33"/>
        <v>0</v>
      </c>
      <c r="AF112" s="26">
        <f t="shared" si="34"/>
        <v>0</v>
      </c>
      <c r="AG112" s="26">
        <f t="shared" si="35"/>
        <v>0</v>
      </c>
    </row>
    <row r="113" spans="1:33" ht="15" customHeight="1" x14ac:dyDescent="0.35">
      <c r="A113" s="37">
        <v>80</v>
      </c>
      <c r="B113" s="38"/>
      <c r="C113" s="38"/>
      <c r="D113" s="38"/>
      <c r="E113" s="38"/>
      <c r="F113" s="39"/>
      <c r="G113" s="39"/>
      <c r="H113" s="39"/>
      <c r="I113" s="38"/>
      <c r="J113" s="112">
        <f t="shared" si="26"/>
        <v>0</v>
      </c>
      <c r="K113" s="112" t="str">
        <f t="shared" si="21"/>
        <v>FAUX</v>
      </c>
      <c r="L113" s="112" t="str">
        <f t="shared" si="22"/>
        <v>FAUX</v>
      </c>
      <c r="M113" s="112" t="str">
        <f t="shared" si="23"/>
        <v>FAUX</v>
      </c>
      <c r="N113" s="112" t="str">
        <f t="shared" si="24"/>
        <v>FAUX</v>
      </c>
      <c r="O113" s="112" t="str">
        <f t="shared" si="25"/>
        <v>FAUX</v>
      </c>
      <c r="P113" s="112" t="str">
        <f t="shared" si="27"/>
        <v>FAUX</v>
      </c>
      <c r="Q113" s="112"/>
      <c r="R113" s="109">
        <f>'Base de données (cachée)'!G84</f>
        <v>0</v>
      </c>
      <c r="S113" s="75">
        <f t="shared" si="20"/>
        <v>0</v>
      </c>
      <c r="Z113" s="26">
        <f t="shared" si="28"/>
        <v>0</v>
      </c>
      <c r="AA113" s="26">
        <f t="shared" si="29"/>
        <v>0</v>
      </c>
      <c r="AB113" s="26">
        <f t="shared" si="30"/>
        <v>0</v>
      </c>
      <c r="AC113" s="26">
        <f t="shared" si="31"/>
        <v>0</v>
      </c>
      <c r="AD113" s="26">
        <f t="shared" si="32"/>
        <v>0</v>
      </c>
      <c r="AE113" s="26">
        <f t="shared" si="33"/>
        <v>0</v>
      </c>
      <c r="AF113" s="26">
        <f t="shared" si="34"/>
        <v>0</v>
      </c>
      <c r="AG113" s="26">
        <f t="shared" si="35"/>
        <v>0</v>
      </c>
    </row>
    <row r="114" spans="1:33" ht="15" customHeight="1" x14ac:dyDescent="0.35">
      <c r="A114" s="37">
        <v>81</v>
      </c>
      <c r="B114" s="38"/>
      <c r="C114" s="38"/>
      <c r="D114" s="38"/>
      <c r="E114" s="38"/>
      <c r="F114" s="39"/>
      <c r="G114" s="39"/>
      <c r="H114" s="39"/>
      <c r="I114" s="38"/>
      <c r="J114" s="112">
        <f t="shared" si="26"/>
        <v>0</v>
      </c>
      <c r="K114" s="112" t="str">
        <f t="shared" si="21"/>
        <v>FAUX</v>
      </c>
      <c r="L114" s="112" t="str">
        <f t="shared" si="22"/>
        <v>FAUX</v>
      </c>
      <c r="M114" s="112" t="str">
        <f t="shared" si="23"/>
        <v>FAUX</v>
      </c>
      <c r="N114" s="112" t="str">
        <f t="shared" si="24"/>
        <v>FAUX</v>
      </c>
      <c r="O114" s="112" t="str">
        <f t="shared" si="25"/>
        <v>FAUX</v>
      </c>
      <c r="P114" s="112" t="str">
        <f t="shared" si="27"/>
        <v>FAUX</v>
      </c>
      <c r="Q114" s="112"/>
      <c r="R114" s="109">
        <f>'Base de données (cachée)'!G85</f>
        <v>0</v>
      </c>
      <c r="S114" s="75">
        <f t="shared" si="20"/>
        <v>0</v>
      </c>
      <c r="Z114" s="26">
        <f t="shared" si="28"/>
        <v>0</v>
      </c>
      <c r="AA114" s="26">
        <f t="shared" si="29"/>
        <v>0</v>
      </c>
      <c r="AB114" s="26">
        <f t="shared" si="30"/>
        <v>0</v>
      </c>
      <c r="AC114" s="26">
        <f t="shared" si="31"/>
        <v>0</v>
      </c>
      <c r="AD114" s="26">
        <f t="shared" si="32"/>
        <v>0</v>
      </c>
      <c r="AE114" s="26">
        <f t="shared" si="33"/>
        <v>0</v>
      </c>
      <c r="AF114" s="26">
        <f t="shared" si="34"/>
        <v>0</v>
      </c>
      <c r="AG114" s="26">
        <f t="shared" si="35"/>
        <v>0</v>
      </c>
    </row>
    <row r="115" spans="1:33" ht="15" customHeight="1" x14ac:dyDescent="0.35">
      <c r="A115" s="37">
        <v>82</v>
      </c>
      <c r="B115" s="38"/>
      <c r="C115" s="38"/>
      <c r="D115" s="38"/>
      <c r="E115" s="38"/>
      <c r="F115" s="39"/>
      <c r="G115" s="39"/>
      <c r="H115" s="39"/>
      <c r="I115" s="38"/>
      <c r="J115" s="112">
        <f t="shared" si="26"/>
        <v>0</v>
      </c>
      <c r="K115" s="112" t="str">
        <f t="shared" si="21"/>
        <v>FAUX</v>
      </c>
      <c r="L115" s="112" t="str">
        <f t="shared" si="22"/>
        <v>FAUX</v>
      </c>
      <c r="M115" s="112" t="str">
        <f t="shared" si="23"/>
        <v>FAUX</v>
      </c>
      <c r="N115" s="112" t="str">
        <f t="shared" si="24"/>
        <v>FAUX</v>
      </c>
      <c r="O115" s="112" t="str">
        <f t="shared" si="25"/>
        <v>FAUX</v>
      </c>
      <c r="P115" s="112" t="str">
        <f t="shared" si="27"/>
        <v>FAUX</v>
      </c>
      <c r="Q115" s="112"/>
      <c r="R115" s="109">
        <f>'Base de données (cachée)'!G86</f>
        <v>0</v>
      </c>
      <c r="S115" s="75">
        <f t="shared" si="20"/>
        <v>0</v>
      </c>
      <c r="Z115" s="26">
        <f t="shared" si="28"/>
        <v>0</v>
      </c>
      <c r="AA115" s="26">
        <f t="shared" si="29"/>
        <v>0</v>
      </c>
      <c r="AB115" s="26">
        <f t="shared" si="30"/>
        <v>0</v>
      </c>
      <c r="AC115" s="26">
        <f t="shared" si="31"/>
        <v>0</v>
      </c>
      <c r="AD115" s="26">
        <f t="shared" si="32"/>
        <v>0</v>
      </c>
      <c r="AE115" s="26">
        <f t="shared" si="33"/>
        <v>0</v>
      </c>
      <c r="AF115" s="26">
        <f t="shared" si="34"/>
        <v>0</v>
      </c>
      <c r="AG115" s="26">
        <f t="shared" si="35"/>
        <v>0</v>
      </c>
    </row>
    <row r="116" spans="1:33" ht="15" customHeight="1" x14ac:dyDescent="0.35">
      <c r="A116" s="37">
        <v>83</v>
      </c>
      <c r="B116" s="38"/>
      <c r="C116" s="38"/>
      <c r="D116" s="38"/>
      <c r="E116" s="38"/>
      <c r="F116" s="39"/>
      <c r="G116" s="39"/>
      <c r="H116" s="39"/>
      <c r="I116" s="38"/>
      <c r="J116" s="112">
        <f t="shared" si="26"/>
        <v>0</v>
      </c>
      <c r="K116" s="112" t="str">
        <f t="shared" si="21"/>
        <v>FAUX</v>
      </c>
      <c r="L116" s="112" t="str">
        <f t="shared" si="22"/>
        <v>FAUX</v>
      </c>
      <c r="M116" s="112" t="str">
        <f t="shared" si="23"/>
        <v>FAUX</v>
      </c>
      <c r="N116" s="112" t="str">
        <f t="shared" si="24"/>
        <v>FAUX</v>
      </c>
      <c r="O116" s="112" t="str">
        <f t="shared" si="25"/>
        <v>FAUX</v>
      </c>
      <c r="P116" s="112" t="str">
        <f t="shared" si="27"/>
        <v>FAUX</v>
      </c>
      <c r="Q116" s="112"/>
      <c r="R116" s="109">
        <f>'Base de données (cachée)'!G87</f>
        <v>0</v>
      </c>
      <c r="S116" s="75">
        <f t="shared" si="20"/>
        <v>0</v>
      </c>
      <c r="Z116" s="26">
        <f t="shared" si="28"/>
        <v>0</v>
      </c>
      <c r="AA116" s="26">
        <f t="shared" si="29"/>
        <v>0</v>
      </c>
      <c r="AB116" s="26">
        <f t="shared" si="30"/>
        <v>0</v>
      </c>
      <c r="AC116" s="26">
        <f t="shared" si="31"/>
        <v>0</v>
      </c>
      <c r="AD116" s="26">
        <f t="shared" si="32"/>
        <v>0</v>
      </c>
      <c r="AE116" s="26">
        <f t="shared" si="33"/>
        <v>0</v>
      </c>
      <c r="AF116" s="26">
        <f t="shared" si="34"/>
        <v>0</v>
      </c>
      <c r="AG116" s="26">
        <f t="shared" si="35"/>
        <v>0</v>
      </c>
    </row>
    <row r="117" spans="1:33" ht="15" customHeight="1" x14ac:dyDescent="0.35">
      <c r="A117" s="37">
        <v>84</v>
      </c>
      <c r="B117" s="38"/>
      <c r="C117" s="38"/>
      <c r="D117" s="38"/>
      <c r="E117" s="38"/>
      <c r="F117" s="39"/>
      <c r="G117" s="39"/>
      <c r="H117" s="39"/>
      <c r="I117" s="38"/>
      <c r="J117" s="112">
        <f t="shared" si="26"/>
        <v>0</v>
      </c>
      <c r="K117" s="112" t="str">
        <f t="shared" si="21"/>
        <v>FAUX</v>
      </c>
      <c r="L117" s="112" t="str">
        <f t="shared" si="22"/>
        <v>FAUX</v>
      </c>
      <c r="M117" s="112" t="str">
        <f t="shared" si="23"/>
        <v>FAUX</v>
      </c>
      <c r="N117" s="112" t="str">
        <f t="shared" si="24"/>
        <v>FAUX</v>
      </c>
      <c r="O117" s="112" t="str">
        <f t="shared" si="25"/>
        <v>FAUX</v>
      </c>
      <c r="P117" s="112" t="str">
        <f t="shared" si="27"/>
        <v>FAUX</v>
      </c>
      <c r="Q117" s="112"/>
      <c r="R117" s="109">
        <f>'Base de données (cachée)'!G88</f>
        <v>0</v>
      </c>
      <c r="S117" s="75">
        <f t="shared" si="20"/>
        <v>0</v>
      </c>
      <c r="Z117" s="26">
        <f t="shared" si="28"/>
        <v>0</v>
      </c>
      <c r="AA117" s="26">
        <f t="shared" si="29"/>
        <v>0</v>
      </c>
      <c r="AB117" s="26">
        <f t="shared" si="30"/>
        <v>0</v>
      </c>
      <c r="AC117" s="26">
        <f t="shared" si="31"/>
        <v>0</v>
      </c>
      <c r="AD117" s="26">
        <f t="shared" si="32"/>
        <v>0</v>
      </c>
      <c r="AE117" s="26">
        <f t="shared" si="33"/>
        <v>0</v>
      </c>
      <c r="AF117" s="26">
        <f t="shared" si="34"/>
        <v>0</v>
      </c>
      <c r="AG117" s="26">
        <f t="shared" si="35"/>
        <v>0</v>
      </c>
    </row>
    <row r="118" spans="1:33" ht="15" customHeight="1" x14ac:dyDescent="0.35">
      <c r="A118" s="37">
        <v>85</v>
      </c>
      <c r="B118" s="38"/>
      <c r="C118" s="38"/>
      <c r="D118" s="38"/>
      <c r="E118" s="38"/>
      <c r="F118" s="39"/>
      <c r="G118" s="39"/>
      <c r="H118" s="39"/>
      <c r="I118" s="38"/>
      <c r="J118" s="112">
        <f t="shared" si="26"/>
        <v>0</v>
      </c>
      <c r="K118" s="112" t="str">
        <f t="shared" si="21"/>
        <v>FAUX</v>
      </c>
      <c r="L118" s="112" t="str">
        <f t="shared" si="22"/>
        <v>FAUX</v>
      </c>
      <c r="M118" s="112" t="str">
        <f t="shared" si="23"/>
        <v>FAUX</v>
      </c>
      <c r="N118" s="112" t="str">
        <f t="shared" si="24"/>
        <v>FAUX</v>
      </c>
      <c r="O118" s="112" t="str">
        <f t="shared" si="25"/>
        <v>FAUX</v>
      </c>
      <c r="P118" s="112" t="str">
        <f t="shared" si="27"/>
        <v>FAUX</v>
      </c>
      <c r="Q118" s="112"/>
      <c r="R118" s="109">
        <f>'Base de données (cachée)'!G89</f>
        <v>0</v>
      </c>
      <c r="S118" s="75">
        <f t="shared" si="20"/>
        <v>0</v>
      </c>
      <c r="Z118" s="26">
        <f t="shared" si="28"/>
        <v>0</v>
      </c>
      <c r="AA118" s="26">
        <f t="shared" si="29"/>
        <v>0</v>
      </c>
      <c r="AB118" s="26">
        <f t="shared" si="30"/>
        <v>0</v>
      </c>
      <c r="AC118" s="26">
        <f t="shared" si="31"/>
        <v>0</v>
      </c>
      <c r="AD118" s="26">
        <f t="shared" si="32"/>
        <v>0</v>
      </c>
      <c r="AE118" s="26">
        <f t="shared" si="33"/>
        <v>0</v>
      </c>
      <c r="AF118" s="26">
        <f t="shared" si="34"/>
        <v>0</v>
      </c>
      <c r="AG118" s="26">
        <f t="shared" si="35"/>
        <v>0</v>
      </c>
    </row>
    <row r="119" spans="1:33" ht="15" customHeight="1" x14ac:dyDescent="0.35">
      <c r="A119" s="37">
        <v>86</v>
      </c>
      <c r="B119" s="38"/>
      <c r="C119" s="38"/>
      <c r="D119" s="38"/>
      <c r="E119" s="38"/>
      <c r="F119" s="39"/>
      <c r="G119" s="39"/>
      <c r="H119" s="39"/>
      <c r="I119" s="38"/>
      <c r="J119" s="112">
        <f t="shared" si="26"/>
        <v>0</v>
      </c>
      <c r="K119" s="112" t="str">
        <f t="shared" si="21"/>
        <v>FAUX</v>
      </c>
      <c r="L119" s="112" t="str">
        <f t="shared" si="22"/>
        <v>FAUX</v>
      </c>
      <c r="M119" s="112" t="str">
        <f t="shared" si="23"/>
        <v>FAUX</v>
      </c>
      <c r="N119" s="112" t="str">
        <f t="shared" si="24"/>
        <v>FAUX</v>
      </c>
      <c r="O119" s="112" t="str">
        <f t="shared" si="25"/>
        <v>FAUX</v>
      </c>
      <c r="P119" s="112" t="str">
        <f t="shared" si="27"/>
        <v>FAUX</v>
      </c>
      <c r="Q119" s="112"/>
      <c r="R119" s="109">
        <f>'Base de données (cachée)'!G90</f>
        <v>0</v>
      </c>
      <c r="S119" s="75">
        <f t="shared" si="20"/>
        <v>0</v>
      </c>
      <c r="Z119" s="26">
        <f t="shared" si="28"/>
        <v>0</v>
      </c>
      <c r="AA119" s="26">
        <f t="shared" si="29"/>
        <v>0</v>
      </c>
      <c r="AB119" s="26">
        <f t="shared" si="30"/>
        <v>0</v>
      </c>
      <c r="AC119" s="26">
        <f t="shared" si="31"/>
        <v>0</v>
      </c>
      <c r="AD119" s="26">
        <f t="shared" si="32"/>
        <v>0</v>
      </c>
      <c r="AE119" s="26">
        <f t="shared" si="33"/>
        <v>0</v>
      </c>
      <c r="AF119" s="26">
        <f t="shared" si="34"/>
        <v>0</v>
      </c>
      <c r="AG119" s="26">
        <f t="shared" si="35"/>
        <v>0</v>
      </c>
    </row>
    <row r="120" spans="1:33" ht="15" customHeight="1" x14ac:dyDescent="0.35">
      <c r="A120" s="37">
        <v>87</v>
      </c>
      <c r="B120" s="38"/>
      <c r="C120" s="38"/>
      <c r="D120" s="38"/>
      <c r="E120" s="38"/>
      <c r="F120" s="39"/>
      <c r="G120" s="39"/>
      <c r="H120" s="39"/>
      <c r="I120" s="38"/>
      <c r="J120" s="112">
        <f t="shared" si="26"/>
        <v>0</v>
      </c>
      <c r="K120" s="112" t="str">
        <f t="shared" si="21"/>
        <v>FAUX</v>
      </c>
      <c r="L120" s="112" t="str">
        <f t="shared" si="22"/>
        <v>FAUX</v>
      </c>
      <c r="M120" s="112" t="str">
        <f t="shared" si="23"/>
        <v>FAUX</v>
      </c>
      <c r="N120" s="112" t="str">
        <f t="shared" si="24"/>
        <v>FAUX</v>
      </c>
      <c r="O120" s="112" t="str">
        <f t="shared" si="25"/>
        <v>FAUX</v>
      </c>
      <c r="P120" s="112" t="str">
        <f t="shared" si="27"/>
        <v>FAUX</v>
      </c>
      <c r="Q120" s="112"/>
      <c r="R120" s="109">
        <f>'Base de données (cachée)'!G91</f>
        <v>0</v>
      </c>
      <c r="S120" s="75">
        <f t="shared" si="20"/>
        <v>0</v>
      </c>
      <c r="Z120" s="26">
        <f t="shared" si="28"/>
        <v>0</v>
      </c>
      <c r="AA120" s="26">
        <f t="shared" si="29"/>
        <v>0</v>
      </c>
      <c r="AB120" s="26">
        <f t="shared" si="30"/>
        <v>0</v>
      </c>
      <c r="AC120" s="26">
        <f t="shared" si="31"/>
        <v>0</v>
      </c>
      <c r="AD120" s="26">
        <f t="shared" si="32"/>
        <v>0</v>
      </c>
      <c r="AE120" s="26">
        <f t="shared" si="33"/>
        <v>0</v>
      </c>
      <c r="AF120" s="26">
        <f t="shared" si="34"/>
        <v>0</v>
      </c>
      <c r="AG120" s="26">
        <f t="shared" si="35"/>
        <v>0</v>
      </c>
    </row>
    <row r="121" spans="1:33" ht="15" customHeight="1" x14ac:dyDescent="0.35">
      <c r="A121" s="37">
        <v>88</v>
      </c>
      <c r="B121" s="38"/>
      <c r="C121" s="38"/>
      <c r="D121" s="38"/>
      <c r="E121" s="38"/>
      <c r="F121" s="39"/>
      <c r="G121" s="39"/>
      <c r="H121" s="39"/>
      <c r="I121" s="38"/>
      <c r="J121" s="112">
        <f t="shared" si="26"/>
        <v>0</v>
      </c>
      <c r="K121" s="112" t="str">
        <f t="shared" si="21"/>
        <v>FAUX</v>
      </c>
      <c r="L121" s="112" t="str">
        <f t="shared" si="22"/>
        <v>FAUX</v>
      </c>
      <c r="M121" s="112" t="str">
        <f t="shared" si="23"/>
        <v>FAUX</v>
      </c>
      <c r="N121" s="112" t="str">
        <f t="shared" si="24"/>
        <v>FAUX</v>
      </c>
      <c r="O121" s="112" t="str">
        <f t="shared" si="25"/>
        <v>FAUX</v>
      </c>
      <c r="P121" s="112" t="str">
        <f t="shared" si="27"/>
        <v>FAUX</v>
      </c>
      <c r="Q121" s="112"/>
      <c r="R121" s="109">
        <f>'Base de données (cachée)'!G92</f>
        <v>0</v>
      </c>
      <c r="S121" s="75">
        <f t="shared" si="20"/>
        <v>0</v>
      </c>
      <c r="Z121" s="26">
        <f t="shared" si="28"/>
        <v>0</v>
      </c>
      <c r="AA121" s="26">
        <f t="shared" si="29"/>
        <v>0</v>
      </c>
      <c r="AB121" s="26">
        <f t="shared" si="30"/>
        <v>0</v>
      </c>
      <c r="AC121" s="26">
        <f t="shared" si="31"/>
        <v>0</v>
      </c>
      <c r="AD121" s="26">
        <f t="shared" si="32"/>
        <v>0</v>
      </c>
      <c r="AE121" s="26">
        <f t="shared" si="33"/>
        <v>0</v>
      </c>
      <c r="AF121" s="26">
        <f t="shared" si="34"/>
        <v>0</v>
      </c>
      <c r="AG121" s="26">
        <f t="shared" si="35"/>
        <v>0</v>
      </c>
    </row>
    <row r="122" spans="1:33" ht="15" customHeight="1" x14ac:dyDescent="0.35">
      <c r="A122" s="37">
        <v>89</v>
      </c>
      <c r="B122" s="38"/>
      <c r="C122" s="38"/>
      <c r="D122" s="38"/>
      <c r="E122" s="38"/>
      <c r="F122" s="39"/>
      <c r="G122" s="39"/>
      <c r="H122" s="39"/>
      <c r="I122" s="38"/>
      <c r="J122" s="112">
        <f t="shared" si="26"/>
        <v>0</v>
      </c>
      <c r="K122" s="112" t="str">
        <f t="shared" si="21"/>
        <v>FAUX</v>
      </c>
      <c r="L122" s="112" t="str">
        <f t="shared" si="22"/>
        <v>FAUX</v>
      </c>
      <c r="M122" s="112" t="str">
        <f t="shared" si="23"/>
        <v>FAUX</v>
      </c>
      <c r="N122" s="112" t="str">
        <f t="shared" si="24"/>
        <v>FAUX</v>
      </c>
      <c r="O122" s="112" t="str">
        <f t="shared" si="25"/>
        <v>FAUX</v>
      </c>
      <c r="P122" s="112" t="str">
        <f t="shared" si="27"/>
        <v>FAUX</v>
      </c>
      <c r="Q122" s="112"/>
      <c r="R122" s="109">
        <f>'Base de données (cachée)'!G93</f>
        <v>0</v>
      </c>
      <c r="S122" s="75">
        <f t="shared" si="20"/>
        <v>0</v>
      </c>
      <c r="Z122" s="26">
        <f t="shared" si="28"/>
        <v>0</v>
      </c>
      <c r="AA122" s="26">
        <f t="shared" si="29"/>
        <v>0</v>
      </c>
      <c r="AB122" s="26">
        <f t="shared" si="30"/>
        <v>0</v>
      </c>
      <c r="AC122" s="26">
        <f t="shared" si="31"/>
        <v>0</v>
      </c>
      <c r="AD122" s="26">
        <f t="shared" si="32"/>
        <v>0</v>
      </c>
      <c r="AE122" s="26">
        <f t="shared" si="33"/>
        <v>0</v>
      </c>
      <c r="AF122" s="26">
        <f t="shared" si="34"/>
        <v>0</v>
      </c>
      <c r="AG122" s="26">
        <f t="shared" si="35"/>
        <v>0</v>
      </c>
    </row>
    <row r="123" spans="1:33" ht="15" customHeight="1" x14ac:dyDescent="0.35">
      <c r="A123" s="37">
        <v>90</v>
      </c>
      <c r="B123" s="38"/>
      <c r="C123" s="38"/>
      <c r="D123" s="38"/>
      <c r="E123" s="38"/>
      <c r="F123" s="39"/>
      <c r="G123" s="39"/>
      <c r="H123" s="39"/>
      <c r="I123" s="38"/>
      <c r="J123" s="112">
        <f t="shared" si="26"/>
        <v>0</v>
      </c>
      <c r="K123" s="112" t="str">
        <f t="shared" si="21"/>
        <v>FAUX</v>
      </c>
      <c r="L123" s="112" t="str">
        <f t="shared" si="22"/>
        <v>FAUX</v>
      </c>
      <c r="M123" s="112" t="str">
        <f t="shared" si="23"/>
        <v>FAUX</v>
      </c>
      <c r="N123" s="112" t="str">
        <f t="shared" si="24"/>
        <v>FAUX</v>
      </c>
      <c r="O123" s="112" t="str">
        <f t="shared" si="25"/>
        <v>FAUX</v>
      </c>
      <c r="P123" s="112" t="str">
        <f t="shared" si="27"/>
        <v>FAUX</v>
      </c>
      <c r="Q123" s="112"/>
      <c r="R123" s="109">
        <f>'Base de données (cachée)'!G94</f>
        <v>0</v>
      </c>
      <c r="S123" s="75">
        <f t="shared" si="20"/>
        <v>0</v>
      </c>
      <c r="Z123" s="26">
        <f t="shared" si="28"/>
        <v>0</v>
      </c>
      <c r="AA123" s="26">
        <f t="shared" si="29"/>
        <v>0</v>
      </c>
      <c r="AB123" s="26">
        <f t="shared" si="30"/>
        <v>0</v>
      </c>
      <c r="AC123" s="26">
        <f t="shared" si="31"/>
        <v>0</v>
      </c>
      <c r="AD123" s="26">
        <f t="shared" si="32"/>
        <v>0</v>
      </c>
      <c r="AE123" s="26">
        <f t="shared" si="33"/>
        <v>0</v>
      </c>
      <c r="AF123" s="26">
        <f t="shared" si="34"/>
        <v>0</v>
      </c>
      <c r="AG123" s="26">
        <f t="shared" si="35"/>
        <v>0</v>
      </c>
    </row>
    <row r="124" spans="1:33" ht="15" customHeight="1" x14ac:dyDescent="0.35">
      <c r="A124" s="37">
        <v>91</v>
      </c>
      <c r="B124" s="38"/>
      <c r="C124" s="38"/>
      <c r="D124" s="38"/>
      <c r="E124" s="38"/>
      <c r="F124" s="39"/>
      <c r="G124" s="39"/>
      <c r="H124" s="39"/>
      <c r="I124" s="38"/>
      <c r="J124" s="112">
        <f t="shared" si="26"/>
        <v>0</v>
      </c>
      <c r="K124" s="112" t="str">
        <f t="shared" si="21"/>
        <v>FAUX</v>
      </c>
      <c r="L124" s="112" t="str">
        <f t="shared" si="22"/>
        <v>FAUX</v>
      </c>
      <c r="M124" s="112" t="str">
        <f t="shared" si="23"/>
        <v>FAUX</v>
      </c>
      <c r="N124" s="112" t="str">
        <f t="shared" si="24"/>
        <v>FAUX</v>
      </c>
      <c r="O124" s="112" t="str">
        <f t="shared" si="25"/>
        <v>FAUX</v>
      </c>
      <c r="P124" s="112" t="str">
        <f t="shared" si="27"/>
        <v>FAUX</v>
      </c>
      <c r="Q124" s="112"/>
      <c r="R124" s="109">
        <f>'Base de données (cachée)'!G95</f>
        <v>0</v>
      </c>
      <c r="S124" s="75">
        <f t="shared" si="20"/>
        <v>0</v>
      </c>
      <c r="Z124" s="26">
        <f t="shared" si="28"/>
        <v>0</v>
      </c>
      <c r="AA124" s="26">
        <f t="shared" si="29"/>
        <v>0</v>
      </c>
      <c r="AB124" s="26">
        <f t="shared" si="30"/>
        <v>0</v>
      </c>
      <c r="AC124" s="26">
        <f t="shared" si="31"/>
        <v>0</v>
      </c>
      <c r="AD124" s="26">
        <f t="shared" si="32"/>
        <v>0</v>
      </c>
      <c r="AE124" s="26">
        <f t="shared" si="33"/>
        <v>0</v>
      </c>
      <c r="AF124" s="26">
        <f t="shared" si="34"/>
        <v>0</v>
      </c>
      <c r="AG124" s="26">
        <f t="shared" si="35"/>
        <v>0</v>
      </c>
    </row>
    <row r="125" spans="1:33" ht="15" customHeight="1" x14ac:dyDescent="0.35">
      <c r="A125" s="37">
        <v>92</v>
      </c>
      <c r="B125" s="38"/>
      <c r="C125" s="38"/>
      <c r="D125" s="38"/>
      <c r="E125" s="38"/>
      <c r="F125" s="39"/>
      <c r="G125" s="39"/>
      <c r="H125" s="39"/>
      <c r="I125" s="38"/>
      <c r="J125" s="112">
        <f t="shared" si="26"/>
        <v>0</v>
      </c>
      <c r="K125" s="112" t="str">
        <f t="shared" si="21"/>
        <v>FAUX</v>
      </c>
      <c r="L125" s="112" t="str">
        <f t="shared" si="22"/>
        <v>FAUX</v>
      </c>
      <c r="M125" s="112" t="str">
        <f t="shared" si="23"/>
        <v>FAUX</v>
      </c>
      <c r="N125" s="112" t="str">
        <f t="shared" si="24"/>
        <v>FAUX</v>
      </c>
      <c r="O125" s="112" t="str">
        <f t="shared" si="25"/>
        <v>FAUX</v>
      </c>
      <c r="P125" s="112" t="str">
        <f t="shared" si="27"/>
        <v>FAUX</v>
      </c>
      <c r="Q125" s="112"/>
      <c r="R125" s="109">
        <f>'Base de données (cachée)'!G96</f>
        <v>0</v>
      </c>
      <c r="S125" s="75">
        <f t="shared" si="20"/>
        <v>0</v>
      </c>
      <c r="Z125" s="26">
        <f t="shared" si="28"/>
        <v>0</v>
      </c>
      <c r="AA125" s="26">
        <f t="shared" si="29"/>
        <v>0</v>
      </c>
      <c r="AB125" s="26">
        <f t="shared" si="30"/>
        <v>0</v>
      </c>
      <c r="AC125" s="26">
        <f t="shared" si="31"/>
        <v>0</v>
      </c>
      <c r="AD125" s="26">
        <f t="shared" si="32"/>
        <v>0</v>
      </c>
      <c r="AE125" s="26">
        <f t="shared" si="33"/>
        <v>0</v>
      </c>
      <c r="AF125" s="26">
        <f t="shared" si="34"/>
        <v>0</v>
      </c>
      <c r="AG125" s="26">
        <f t="shared" si="35"/>
        <v>0</v>
      </c>
    </row>
    <row r="126" spans="1:33" ht="15" customHeight="1" x14ac:dyDescent="0.35">
      <c r="A126" s="37">
        <v>93</v>
      </c>
      <c r="B126" s="38"/>
      <c r="C126" s="38"/>
      <c r="D126" s="38"/>
      <c r="E126" s="38"/>
      <c r="F126" s="39"/>
      <c r="G126" s="39"/>
      <c r="H126" s="39"/>
      <c r="I126" s="38"/>
      <c r="J126" s="112">
        <f t="shared" si="26"/>
        <v>0</v>
      </c>
      <c r="K126" s="112" t="str">
        <f t="shared" si="21"/>
        <v>FAUX</v>
      </c>
      <c r="L126" s="112" t="str">
        <f t="shared" si="22"/>
        <v>FAUX</v>
      </c>
      <c r="M126" s="112" t="str">
        <f t="shared" si="23"/>
        <v>FAUX</v>
      </c>
      <c r="N126" s="112" t="str">
        <f t="shared" si="24"/>
        <v>FAUX</v>
      </c>
      <c r="O126" s="112" t="str">
        <f t="shared" si="25"/>
        <v>FAUX</v>
      </c>
      <c r="P126" s="112" t="str">
        <f t="shared" si="27"/>
        <v>FAUX</v>
      </c>
      <c r="Q126" s="112"/>
      <c r="R126" s="109">
        <f>'Base de données (cachée)'!G97</f>
        <v>0</v>
      </c>
      <c r="S126" s="75">
        <f t="shared" si="20"/>
        <v>0</v>
      </c>
      <c r="Z126" s="26">
        <f t="shared" si="28"/>
        <v>0</v>
      </c>
      <c r="AA126" s="26">
        <f t="shared" si="29"/>
        <v>0</v>
      </c>
      <c r="AB126" s="26">
        <f t="shared" si="30"/>
        <v>0</v>
      </c>
      <c r="AC126" s="26">
        <f t="shared" si="31"/>
        <v>0</v>
      </c>
      <c r="AD126" s="26">
        <f t="shared" si="32"/>
        <v>0</v>
      </c>
      <c r="AE126" s="26">
        <f t="shared" si="33"/>
        <v>0</v>
      </c>
      <c r="AF126" s="26">
        <f t="shared" si="34"/>
        <v>0</v>
      </c>
      <c r="AG126" s="26">
        <f t="shared" si="35"/>
        <v>0</v>
      </c>
    </row>
    <row r="127" spans="1:33" ht="15" customHeight="1" x14ac:dyDescent="0.35">
      <c r="A127" s="37">
        <v>94</v>
      </c>
      <c r="B127" s="38"/>
      <c r="C127" s="38"/>
      <c r="D127" s="38"/>
      <c r="E127" s="38"/>
      <c r="F127" s="39"/>
      <c r="G127" s="39"/>
      <c r="H127" s="39"/>
      <c r="I127" s="38"/>
      <c r="J127" s="112">
        <f t="shared" si="26"/>
        <v>0</v>
      </c>
      <c r="K127" s="112" t="str">
        <f t="shared" si="21"/>
        <v>FAUX</v>
      </c>
      <c r="L127" s="112" t="str">
        <f t="shared" si="22"/>
        <v>FAUX</v>
      </c>
      <c r="M127" s="112" t="str">
        <f t="shared" si="23"/>
        <v>FAUX</v>
      </c>
      <c r="N127" s="112" t="str">
        <f t="shared" si="24"/>
        <v>FAUX</v>
      </c>
      <c r="O127" s="112" t="str">
        <f t="shared" si="25"/>
        <v>FAUX</v>
      </c>
      <c r="P127" s="112" t="str">
        <f t="shared" si="27"/>
        <v>FAUX</v>
      </c>
      <c r="Q127" s="112"/>
      <c r="R127" s="109">
        <f>'Base de données (cachée)'!G98</f>
        <v>0</v>
      </c>
      <c r="S127" s="75">
        <f t="shared" si="20"/>
        <v>0</v>
      </c>
      <c r="Z127" s="26">
        <f t="shared" si="28"/>
        <v>0</v>
      </c>
      <c r="AA127" s="26">
        <f t="shared" si="29"/>
        <v>0</v>
      </c>
      <c r="AB127" s="26">
        <f t="shared" si="30"/>
        <v>0</v>
      </c>
      <c r="AC127" s="26">
        <f t="shared" si="31"/>
        <v>0</v>
      </c>
      <c r="AD127" s="26">
        <f t="shared" si="32"/>
        <v>0</v>
      </c>
      <c r="AE127" s="26">
        <f t="shared" si="33"/>
        <v>0</v>
      </c>
      <c r="AF127" s="26">
        <f t="shared" si="34"/>
        <v>0</v>
      </c>
      <c r="AG127" s="26">
        <f t="shared" si="35"/>
        <v>0</v>
      </c>
    </row>
    <row r="128" spans="1:33" ht="15" customHeight="1" x14ac:dyDescent="0.35">
      <c r="A128" s="37">
        <v>95</v>
      </c>
      <c r="B128" s="38"/>
      <c r="C128" s="38"/>
      <c r="D128" s="38"/>
      <c r="E128" s="38"/>
      <c r="F128" s="39"/>
      <c r="G128" s="39"/>
      <c r="H128" s="39"/>
      <c r="I128" s="38"/>
      <c r="J128" s="112">
        <f t="shared" si="26"/>
        <v>0</v>
      </c>
      <c r="K128" s="112" t="str">
        <f t="shared" si="21"/>
        <v>FAUX</v>
      </c>
      <c r="L128" s="112" t="str">
        <f t="shared" si="22"/>
        <v>FAUX</v>
      </c>
      <c r="M128" s="112" t="str">
        <f t="shared" si="23"/>
        <v>FAUX</v>
      </c>
      <c r="N128" s="112" t="str">
        <f t="shared" si="24"/>
        <v>FAUX</v>
      </c>
      <c r="O128" s="112" t="str">
        <f t="shared" si="25"/>
        <v>FAUX</v>
      </c>
      <c r="P128" s="112" t="str">
        <f t="shared" si="27"/>
        <v>FAUX</v>
      </c>
      <c r="Q128" s="112"/>
      <c r="R128" s="109">
        <f>'Base de données (cachée)'!G99</f>
        <v>0</v>
      </c>
      <c r="S128" s="75">
        <f t="shared" si="20"/>
        <v>0</v>
      </c>
      <c r="Z128" s="26">
        <f t="shared" si="28"/>
        <v>0</v>
      </c>
      <c r="AA128" s="26">
        <f t="shared" si="29"/>
        <v>0</v>
      </c>
      <c r="AB128" s="26">
        <f t="shared" si="30"/>
        <v>0</v>
      </c>
      <c r="AC128" s="26">
        <f t="shared" si="31"/>
        <v>0</v>
      </c>
      <c r="AD128" s="26">
        <f t="shared" si="32"/>
        <v>0</v>
      </c>
      <c r="AE128" s="26">
        <f t="shared" si="33"/>
        <v>0</v>
      </c>
      <c r="AF128" s="26">
        <f t="shared" si="34"/>
        <v>0</v>
      </c>
      <c r="AG128" s="26">
        <f t="shared" si="35"/>
        <v>0</v>
      </c>
    </row>
    <row r="129" spans="1:33" ht="15" customHeight="1" x14ac:dyDescent="0.35">
      <c r="A129" s="37">
        <v>96</v>
      </c>
      <c r="B129" s="38"/>
      <c r="C129" s="38"/>
      <c r="D129" s="38"/>
      <c r="E129" s="38"/>
      <c r="F129" s="39"/>
      <c r="G129" s="39"/>
      <c r="H129" s="39"/>
      <c r="I129" s="38"/>
      <c r="J129" s="112">
        <f t="shared" si="26"/>
        <v>0</v>
      </c>
      <c r="K129" s="112" t="str">
        <f t="shared" si="21"/>
        <v>FAUX</v>
      </c>
      <c r="L129" s="112" t="str">
        <f t="shared" si="22"/>
        <v>FAUX</v>
      </c>
      <c r="M129" s="112" t="str">
        <f t="shared" si="23"/>
        <v>FAUX</v>
      </c>
      <c r="N129" s="112" t="str">
        <f t="shared" si="24"/>
        <v>FAUX</v>
      </c>
      <c r="O129" s="112" t="str">
        <f t="shared" si="25"/>
        <v>FAUX</v>
      </c>
      <c r="P129" s="112" t="str">
        <f t="shared" si="27"/>
        <v>FAUX</v>
      </c>
      <c r="Q129" s="112"/>
      <c r="R129" s="109">
        <f>'Base de données (cachée)'!G100</f>
        <v>0</v>
      </c>
      <c r="S129" s="75">
        <f t="shared" si="20"/>
        <v>0</v>
      </c>
      <c r="Z129" s="26">
        <f t="shared" si="28"/>
        <v>0</v>
      </c>
      <c r="AA129" s="26">
        <f t="shared" si="29"/>
        <v>0</v>
      </c>
      <c r="AB129" s="26">
        <f t="shared" si="30"/>
        <v>0</v>
      </c>
      <c r="AC129" s="26">
        <f t="shared" si="31"/>
        <v>0</v>
      </c>
      <c r="AD129" s="26">
        <f t="shared" si="32"/>
        <v>0</v>
      </c>
      <c r="AE129" s="26">
        <f t="shared" si="33"/>
        <v>0</v>
      </c>
      <c r="AF129" s="26">
        <f t="shared" si="34"/>
        <v>0</v>
      </c>
      <c r="AG129" s="26">
        <f t="shared" si="35"/>
        <v>0</v>
      </c>
    </row>
    <row r="130" spans="1:33" ht="15" customHeight="1" x14ac:dyDescent="0.35">
      <c r="A130" s="37">
        <v>97</v>
      </c>
      <c r="B130" s="38"/>
      <c r="C130" s="38"/>
      <c r="D130" s="38"/>
      <c r="E130" s="38"/>
      <c r="F130" s="39"/>
      <c r="G130" s="39"/>
      <c r="H130" s="39"/>
      <c r="I130" s="38"/>
      <c r="J130" s="112">
        <f t="shared" si="26"/>
        <v>0</v>
      </c>
      <c r="K130" s="112" t="str">
        <f t="shared" ref="K130:K161" si="36">_xlfn.IFS(AND(J130&lt;&gt;"0",I130="Neuf"),"VRAI",J130&lt;&gt;"1","FAUX")</f>
        <v>FAUX</v>
      </c>
      <c r="L130" s="112" t="str">
        <f t="shared" ref="L130:L161" si="37">_xlfn.IFS(AND(J130&lt;&gt;"0",I130="Vétuste"),"VRAI",J130&lt;&gt;"1","FAUX")</f>
        <v>FAUX</v>
      </c>
      <c r="M130" s="112" t="str">
        <f t="shared" ref="M130:M161" si="38">_xlfn.IFS(AND(J130&lt;&gt;"0",I130="Epuisé"),"VRAI",J130&lt;&gt;"1","FAUX")</f>
        <v>FAUX</v>
      </c>
      <c r="N130" s="112" t="str">
        <f t="shared" ref="N130:N161" si="39">_xlfn.IFS(AND(I130&lt;&gt;"0",I130="Epuisé"),"VRAI",J130&lt;&gt;"1","FAUX")</f>
        <v>FAUX</v>
      </c>
      <c r="O130" s="112" t="str">
        <f t="shared" ref="O130:O161" si="40">_xlfn.IFS(AND(J130&lt;&gt;"0",I130="Presque neuf, peu utilisé"),"VRAI",J130&lt;&gt;"1","FAUX")</f>
        <v>FAUX</v>
      </c>
      <c r="P130" s="112" t="str">
        <f t="shared" si="27"/>
        <v>FAUX</v>
      </c>
      <c r="Q130" s="112"/>
      <c r="R130" s="109">
        <f>'Base de données (cachée)'!G101</f>
        <v>0</v>
      </c>
      <c r="S130" s="75">
        <f t="shared" si="20"/>
        <v>0</v>
      </c>
      <c r="Z130" s="26">
        <f t="shared" si="28"/>
        <v>0</v>
      </c>
      <c r="AA130" s="26">
        <f t="shared" si="29"/>
        <v>0</v>
      </c>
      <c r="AB130" s="26">
        <f t="shared" si="30"/>
        <v>0</v>
      </c>
      <c r="AC130" s="26">
        <f t="shared" si="31"/>
        <v>0</v>
      </c>
      <c r="AD130" s="26">
        <f t="shared" si="32"/>
        <v>0</v>
      </c>
      <c r="AE130" s="26">
        <f t="shared" si="33"/>
        <v>0</v>
      </c>
      <c r="AF130" s="26">
        <f t="shared" si="34"/>
        <v>0</v>
      </c>
      <c r="AG130" s="26">
        <f t="shared" si="35"/>
        <v>0</v>
      </c>
    </row>
    <row r="131" spans="1:33" ht="15" customHeight="1" x14ac:dyDescent="0.35">
      <c r="A131" s="37">
        <v>98</v>
      </c>
      <c r="B131" s="38"/>
      <c r="C131" s="38"/>
      <c r="D131" s="38"/>
      <c r="E131" s="38"/>
      <c r="F131" s="39"/>
      <c r="G131" s="39"/>
      <c r="H131" s="39"/>
      <c r="I131" s="38"/>
      <c r="J131" s="112">
        <f t="shared" si="26"/>
        <v>0</v>
      </c>
      <c r="K131" s="112" t="str">
        <f t="shared" si="36"/>
        <v>FAUX</v>
      </c>
      <c r="L131" s="112" t="str">
        <f t="shared" si="37"/>
        <v>FAUX</v>
      </c>
      <c r="M131" s="112" t="str">
        <f t="shared" si="38"/>
        <v>FAUX</v>
      </c>
      <c r="N131" s="112" t="str">
        <f t="shared" si="39"/>
        <v>FAUX</v>
      </c>
      <c r="O131" s="112" t="str">
        <f t="shared" si="40"/>
        <v>FAUX</v>
      </c>
      <c r="P131" s="112" t="str">
        <f t="shared" si="27"/>
        <v>FAUX</v>
      </c>
      <c r="Q131" s="112"/>
      <c r="R131" s="109">
        <f>'Base de données (cachée)'!G102</f>
        <v>0</v>
      </c>
      <c r="S131" s="75">
        <f t="shared" si="20"/>
        <v>0</v>
      </c>
      <c r="Z131" s="26">
        <f t="shared" si="28"/>
        <v>0</v>
      </c>
      <c r="AA131" s="26">
        <f t="shared" si="29"/>
        <v>0</v>
      </c>
      <c r="AB131" s="26">
        <f t="shared" si="30"/>
        <v>0</v>
      </c>
      <c r="AC131" s="26">
        <f t="shared" si="31"/>
        <v>0</v>
      </c>
      <c r="AD131" s="26">
        <f t="shared" si="32"/>
        <v>0</v>
      </c>
      <c r="AE131" s="26">
        <f t="shared" si="33"/>
        <v>0</v>
      </c>
      <c r="AF131" s="26">
        <f t="shared" si="34"/>
        <v>0</v>
      </c>
      <c r="AG131" s="26">
        <f t="shared" si="35"/>
        <v>0</v>
      </c>
    </row>
    <row r="132" spans="1:33" ht="15" customHeight="1" x14ac:dyDescent="0.35">
      <c r="A132" s="37">
        <v>99</v>
      </c>
      <c r="B132" s="38"/>
      <c r="C132" s="38"/>
      <c r="D132" s="38"/>
      <c r="E132" s="38"/>
      <c r="F132" s="39"/>
      <c r="G132" s="39"/>
      <c r="H132" s="39"/>
      <c r="I132" s="38"/>
      <c r="J132" s="112">
        <f t="shared" si="26"/>
        <v>0</v>
      </c>
      <c r="K132" s="112" t="str">
        <f t="shared" si="36"/>
        <v>FAUX</v>
      </c>
      <c r="L132" s="112" t="str">
        <f t="shared" si="37"/>
        <v>FAUX</v>
      </c>
      <c r="M132" s="112" t="str">
        <f t="shared" si="38"/>
        <v>FAUX</v>
      </c>
      <c r="N132" s="112" t="str">
        <f t="shared" si="39"/>
        <v>FAUX</v>
      </c>
      <c r="O132" s="112" t="str">
        <f t="shared" si="40"/>
        <v>FAUX</v>
      </c>
      <c r="P132" s="112" t="str">
        <f t="shared" si="27"/>
        <v>FAUX</v>
      </c>
      <c r="Q132" s="112"/>
      <c r="R132" s="109">
        <f>'Base de données (cachée)'!G103</f>
        <v>0</v>
      </c>
      <c r="S132" s="75">
        <f t="shared" si="20"/>
        <v>0</v>
      </c>
      <c r="Z132" s="26">
        <f t="shared" si="28"/>
        <v>0</v>
      </c>
      <c r="AA132" s="26">
        <f t="shared" si="29"/>
        <v>0</v>
      </c>
      <c r="AB132" s="26">
        <f t="shared" si="30"/>
        <v>0</v>
      </c>
      <c r="AC132" s="26">
        <f t="shared" si="31"/>
        <v>0</v>
      </c>
      <c r="AD132" s="26">
        <f t="shared" si="32"/>
        <v>0</v>
      </c>
      <c r="AE132" s="26">
        <f t="shared" si="33"/>
        <v>0</v>
      </c>
      <c r="AF132" s="26">
        <f t="shared" si="34"/>
        <v>0</v>
      </c>
      <c r="AG132" s="26">
        <f t="shared" si="35"/>
        <v>0</v>
      </c>
    </row>
    <row r="133" spans="1:33" ht="15" customHeight="1" x14ac:dyDescent="0.35">
      <c r="A133" s="37">
        <v>100</v>
      </c>
      <c r="B133" s="38"/>
      <c r="C133" s="38"/>
      <c r="D133" s="38"/>
      <c r="E133" s="38"/>
      <c r="F133" s="39"/>
      <c r="G133" s="39"/>
      <c r="H133" s="39"/>
      <c r="I133" s="38"/>
      <c r="J133" s="112">
        <f t="shared" si="26"/>
        <v>0</v>
      </c>
      <c r="K133" s="112" t="str">
        <f t="shared" si="36"/>
        <v>FAUX</v>
      </c>
      <c r="L133" s="112" t="str">
        <f t="shared" si="37"/>
        <v>FAUX</v>
      </c>
      <c r="M133" s="112" t="str">
        <f t="shared" si="38"/>
        <v>FAUX</v>
      </c>
      <c r="N133" s="112" t="str">
        <f t="shared" si="39"/>
        <v>FAUX</v>
      </c>
      <c r="O133" s="112" t="str">
        <f t="shared" si="40"/>
        <v>FAUX</v>
      </c>
      <c r="P133" s="112" t="str">
        <f t="shared" si="27"/>
        <v>FAUX</v>
      </c>
      <c r="Q133" s="112"/>
      <c r="R133" s="109">
        <f>'Base de données (cachée)'!G104</f>
        <v>0</v>
      </c>
      <c r="S133" s="75">
        <f t="shared" si="20"/>
        <v>0</v>
      </c>
      <c r="Z133" s="26">
        <f t="shared" si="28"/>
        <v>0</v>
      </c>
      <c r="AA133" s="26">
        <f t="shared" si="29"/>
        <v>0</v>
      </c>
      <c r="AB133" s="26">
        <f t="shared" si="30"/>
        <v>0</v>
      </c>
      <c r="AC133" s="26">
        <f t="shared" si="31"/>
        <v>0</v>
      </c>
      <c r="AD133" s="26">
        <f t="shared" si="32"/>
        <v>0</v>
      </c>
      <c r="AE133" s="26">
        <f t="shared" si="33"/>
        <v>0</v>
      </c>
      <c r="AF133" s="26">
        <f t="shared" si="34"/>
        <v>0</v>
      </c>
      <c r="AG133" s="26">
        <f t="shared" si="35"/>
        <v>0</v>
      </c>
    </row>
    <row r="134" spans="1:33" ht="15" customHeight="1" x14ac:dyDescent="0.35">
      <c r="A134" s="37">
        <v>101</v>
      </c>
      <c r="B134" s="38"/>
      <c r="C134" s="38"/>
      <c r="D134" s="38"/>
      <c r="E134" s="38"/>
      <c r="F134" s="39"/>
      <c r="G134" s="39"/>
      <c r="H134" s="39"/>
      <c r="I134" s="38"/>
      <c r="J134" s="112">
        <f t="shared" si="26"/>
        <v>0</v>
      </c>
      <c r="K134" s="112" t="str">
        <f t="shared" si="36"/>
        <v>FAUX</v>
      </c>
      <c r="L134" s="112" t="str">
        <f t="shared" si="37"/>
        <v>FAUX</v>
      </c>
      <c r="M134" s="112" t="str">
        <f t="shared" si="38"/>
        <v>FAUX</v>
      </c>
      <c r="N134" s="112" t="str">
        <f t="shared" si="39"/>
        <v>FAUX</v>
      </c>
      <c r="O134" s="112" t="str">
        <f t="shared" si="40"/>
        <v>FAUX</v>
      </c>
      <c r="P134" s="112" t="str">
        <f t="shared" si="27"/>
        <v>FAUX</v>
      </c>
      <c r="Q134" s="112"/>
      <c r="R134" s="109">
        <f>'Base de données (cachée)'!G105</f>
        <v>0</v>
      </c>
      <c r="S134" s="75">
        <f t="shared" si="20"/>
        <v>0</v>
      </c>
      <c r="Z134" s="26">
        <f t="shared" si="28"/>
        <v>0</v>
      </c>
      <c r="AA134" s="26">
        <f t="shared" si="29"/>
        <v>0</v>
      </c>
      <c r="AB134" s="26">
        <f t="shared" si="30"/>
        <v>0</v>
      </c>
      <c r="AC134" s="26">
        <f t="shared" si="31"/>
        <v>0</v>
      </c>
      <c r="AD134" s="26">
        <f t="shared" si="32"/>
        <v>0</v>
      </c>
      <c r="AE134" s="26">
        <f t="shared" si="33"/>
        <v>0</v>
      </c>
      <c r="AF134" s="26">
        <f t="shared" si="34"/>
        <v>0</v>
      </c>
      <c r="AG134" s="26">
        <f t="shared" si="35"/>
        <v>0</v>
      </c>
    </row>
    <row r="135" spans="1:33" ht="15" customHeight="1" x14ac:dyDescent="0.35">
      <c r="A135" s="37">
        <v>102</v>
      </c>
      <c r="B135" s="38"/>
      <c r="C135" s="38"/>
      <c r="D135" s="38"/>
      <c r="E135" s="38"/>
      <c r="F135" s="39"/>
      <c r="G135" s="39"/>
      <c r="H135" s="39"/>
      <c r="I135" s="38"/>
      <c r="J135" s="112">
        <f t="shared" si="26"/>
        <v>0</v>
      </c>
      <c r="K135" s="112" t="str">
        <f t="shared" si="36"/>
        <v>FAUX</v>
      </c>
      <c r="L135" s="112" t="str">
        <f t="shared" si="37"/>
        <v>FAUX</v>
      </c>
      <c r="M135" s="112" t="str">
        <f t="shared" si="38"/>
        <v>FAUX</v>
      </c>
      <c r="N135" s="112" t="str">
        <f t="shared" si="39"/>
        <v>FAUX</v>
      </c>
      <c r="O135" s="112" t="str">
        <f t="shared" si="40"/>
        <v>FAUX</v>
      </c>
      <c r="P135" s="112" t="str">
        <f t="shared" si="27"/>
        <v>FAUX</v>
      </c>
      <c r="Q135" s="112"/>
      <c r="R135" s="109">
        <f>'Base de données (cachée)'!G106</f>
        <v>0</v>
      </c>
      <c r="S135" s="75">
        <f t="shared" si="20"/>
        <v>0</v>
      </c>
      <c r="Z135" s="26">
        <f t="shared" si="28"/>
        <v>0</v>
      </c>
      <c r="AA135" s="26">
        <f t="shared" si="29"/>
        <v>0</v>
      </c>
      <c r="AB135" s="26">
        <f t="shared" si="30"/>
        <v>0</v>
      </c>
      <c r="AC135" s="26">
        <f t="shared" si="31"/>
        <v>0</v>
      </c>
      <c r="AD135" s="26">
        <f t="shared" si="32"/>
        <v>0</v>
      </c>
      <c r="AE135" s="26">
        <f t="shared" si="33"/>
        <v>0</v>
      </c>
      <c r="AF135" s="26">
        <f t="shared" si="34"/>
        <v>0</v>
      </c>
      <c r="AG135" s="26">
        <f t="shared" si="35"/>
        <v>0</v>
      </c>
    </row>
    <row r="136" spans="1:33" ht="15" customHeight="1" x14ac:dyDescent="0.35">
      <c r="A136" s="37">
        <v>103</v>
      </c>
      <c r="B136" s="38"/>
      <c r="C136" s="38"/>
      <c r="D136" s="38"/>
      <c r="E136" s="38"/>
      <c r="F136" s="39"/>
      <c r="G136" s="39"/>
      <c r="H136" s="39"/>
      <c r="I136" s="38"/>
      <c r="J136" s="112">
        <f t="shared" si="26"/>
        <v>0</v>
      </c>
      <c r="K136" s="112" t="str">
        <f t="shared" si="36"/>
        <v>FAUX</v>
      </c>
      <c r="L136" s="112" t="str">
        <f t="shared" si="37"/>
        <v>FAUX</v>
      </c>
      <c r="M136" s="112" t="str">
        <f t="shared" si="38"/>
        <v>FAUX</v>
      </c>
      <c r="N136" s="112" t="str">
        <f t="shared" si="39"/>
        <v>FAUX</v>
      </c>
      <c r="O136" s="112" t="str">
        <f t="shared" si="40"/>
        <v>FAUX</v>
      </c>
      <c r="P136" s="112" t="str">
        <f t="shared" si="27"/>
        <v>FAUX</v>
      </c>
      <c r="Q136" s="112"/>
      <c r="R136" s="109">
        <f>'Base de données (cachée)'!G107</f>
        <v>0</v>
      </c>
      <c r="S136" s="75">
        <f t="shared" si="20"/>
        <v>0</v>
      </c>
      <c r="Z136" s="26">
        <f t="shared" si="28"/>
        <v>0</v>
      </c>
      <c r="AA136" s="26">
        <f t="shared" si="29"/>
        <v>0</v>
      </c>
      <c r="AB136" s="26">
        <f t="shared" si="30"/>
        <v>0</v>
      </c>
      <c r="AC136" s="26">
        <f t="shared" si="31"/>
        <v>0</v>
      </c>
      <c r="AD136" s="26">
        <f t="shared" si="32"/>
        <v>0</v>
      </c>
      <c r="AE136" s="26">
        <f t="shared" si="33"/>
        <v>0</v>
      </c>
      <c r="AF136" s="26">
        <f t="shared" si="34"/>
        <v>0</v>
      </c>
      <c r="AG136" s="26">
        <f t="shared" si="35"/>
        <v>0</v>
      </c>
    </row>
    <row r="137" spans="1:33" ht="15" customHeight="1" x14ac:dyDescent="0.35">
      <c r="A137" s="37">
        <v>104</v>
      </c>
      <c r="B137" s="38"/>
      <c r="C137" s="38"/>
      <c r="D137" s="38"/>
      <c r="E137" s="38"/>
      <c r="F137" s="39"/>
      <c r="G137" s="39"/>
      <c r="H137" s="39"/>
      <c r="I137" s="38"/>
      <c r="J137" s="112">
        <f t="shared" si="26"/>
        <v>0</v>
      </c>
      <c r="K137" s="112" t="str">
        <f t="shared" si="36"/>
        <v>FAUX</v>
      </c>
      <c r="L137" s="112" t="str">
        <f t="shared" si="37"/>
        <v>FAUX</v>
      </c>
      <c r="M137" s="112" t="str">
        <f t="shared" si="38"/>
        <v>FAUX</v>
      </c>
      <c r="N137" s="112" t="str">
        <f t="shared" si="39"/>
        <v>FAUX</v>
      </c>
      <c r="O137" s="112" t="str">
        <f t="shared" si="40"/>
        <v>FAUX</v>
      </c>
      <c r="P137" s="112" t="str">
        <f t="shared" si="27"/>
        <v>FAUX</v>
      </c>
      <c r="Q137" s="112"/>
      <c r="R137" s="109">
        <f>'Base de données (cachée)'!G108</f>
        <v>0</v>
      </c>
      <c r="S137" s="75">
        <f t="shared" si="20"/>
        <v>0</v>
      </c>
      <c r="Z137" s="26">
        <f t="shared" si="28"/>
        <v>0</v>
      </c>
      <c r="AA137" s="26">
        <f t="shared" si="29"/>
        <v>0</v>
      </c>
      <c r="AB137" s="26">
        <f t="shared" si="30"/>
        <v>0</v>
      </c>
      <c r="AC137" s="26">
        <f t="shared" si="31"/>
        <v>0</v>
      </c>
      <c r="AD137" s="26">
        <f t="shared" si="32"/>
        <v>0</v>
      </c>
      <c r="AE137" s="26">
        <f t="shared" si="33"/>
        <v>0</v>
      </c>
      <c r="AF137" s="26">
        <f t="shared" si="34"/>
        <v>0</v>
      </c>
      <c r="AG137" s="26">
        <f t="shared" si="35"/>
        <v>0</v>
      </c>
    </row>
    <row r="138" spans="1:33" ht="15" customHeight="1" x14ac:dyDescent="0.35">
      <c r="A138" s="37">
        <v>105</v>
      </c>
      <c r="B138" s="38"/>
      <c r="C138" s="38"/>
      <c r="D138" s="38"/>
      <c r="E138" s="38"/>
      <c r="F138" s="39"/>
      <c r="G138" s="39"/>
      <c r="H138" s="39"/>
      <c r="I138" s="38"/>
      <c r="J138" s="112">
        <f t="shared" si="26"/>
        <v>0</v>
      </c>
      <c r="K138" s="112" t="str">
        <f t="shared" si="36"/>
        <v>FAUX</v>
      </c>
      <c r="L138" s="112" t="str">
        <f t="shared" si="37"/>
        <v>FAUX</v>
      </c>
      <c r="M138" s="112" t="str">
        <f t="shared" si="38"/>
        <v>FAUX</v>
      </c>
      <c r="N138" s="112" t="str">
        <f t="shared" si="39"/>
        <v>FAUX</v>
      </c>
      <c r="O138" s="112" t="str">
        <f t="shared" si="40"/>
        <v>FAUX</v>
      </c>
      <c r="P138" s="112" t="str">
        <f t="shared" si="27"/>
        <v>FAUX</v>
      </c>
      <c r="Q138" s="112"/>
      <c r="R138" s="109">
        <f>'Base de données (cachée)'!G109</f>
        <v>0</v>
      </c>
      <c r="S138" s="75">
        <f t="shared" si="20"/>
        <v>0</v>
      </c>
      <c r="Z138" s="26">
        <f t="shared" si="28"/>
        <v>0</v>
      </c>
      <c r="AA138" s="26">
        <f t="shared" si="29"/>
        <v>0</v>
      </c>
      <c r="AB138" s="26">
        <f t="shared" si="30"/>
        <v>0</v>
      </c>
      <c r="AC138" s="26">
        <f t="shared" si="31"/>
        <v>0</v>
      </c>
      <c r="AD138" s="26">
        <f t="shared" si="32"/>
        <v>0</v>
      </c>
      <c r="AE138" s="26">
        <f t="shared" si="33"/>
        <v>0</v>
      </c>
      <c r="AF138" s="26">
        <f t="shared" si="34"/>
        <v>0</v>
      </c>
      <c r="AG138" s="26">
        <f t="shared" si="35"/>
        <v>0</v>
      </c>
    </row>
    <row r="139" spans="1:33" ht="15" customHeight="1" x14ac:dyDescent="0.35">
      <c r="A139" s="37">
        <v>106</v>
      </c>
      <c r="B139" s="38"/>
      <c r="C139" s="38"/>
      <c r="D139" s="38"/>
      <c r="E139" s="38"/>
      <c r="F139" s="39"/>
      <c r="G139" s="39"/>
      <c r="H139" s="39"/>
      <c r="I139" s="38"/>
      <c r="J139" s="112">
        <f t="shared" si="26"/>
        <v>0</v>
      </c>
      <c r="K139" s="112" t="str">
        <f t="shared" si="36"/>
        <v>FAUX</v>
      </c>
      <c r="L139" s="112" t="str">
        <f t="shared" si="37"/>
        <v>FAUX</v>
      </c>
      <c r="M139" s="112" t="str">
        <f t="shared" si="38"/>
        <v>FAUX</v>
      </c>
      <c r="N139" s="112" t="str">
        <f t="shared" si="39"/>
        <v>FAUX</v>
      </c>
      <c r="O139" s="112" t="str">
        <f t="shared" si="40"/>
        <v>FAUX</v>
      </c>
      <c r="P139" s="112" t="str">
        <f t="shared" si="27"/>
        <v>FAUX</v>
      </c>
      <c r="Q139" s="112"/>
      <c r="R139" s="109">
        <f>'Base de données (cachée)'!G110</f>
        <v>0</v>
      </c>
      <c r="S139" s="75">
        <f t="shared" si="20"/>
        <v>0</v>
      </c>
      <c r="Z139" s="26">
        <f t="shared" si="28"/>
        <v>0</v>
      </c>
      <c r="AA139" s="26">
        <f t="shared" si="29"/>
        <v>0</v>
      </c>
      <c r="AB139" s="26">
        <f t="shared" si="30"/>
        <v>0</v>
      </c>
      <c r="AC139" s="26">
        <f t="shared" si="31"/>
        <v>0</v>
      </c>
      <c r="AD139" s="26">
        <f t="shared" si="32"/>
        <v>0</v>
      </c>
      <c r="AE139" s="26">
        <f t="shared" si="33"/>
        <v>0</v>
      </c>
      <c r="AF139" s="26">
        <f t="shared" si="34"/>
        <v>0</v>
      </c>
      <c r="AG139" s="26">
        <f t="shared" si="35"/>
        <v>0</v>
      </c>
    </row>
    <row r="140" spans="1:33" ht="15" customHeight="1" x14ac:dyDescent="0.35">
      <c r="A140" s="37">
        <v>107</v>
      </c>
      <c r="B140" s="38"/>
      <c r="C140" s="38"/>
      <c r="D140" s="38"/>
      <c r="E140" s="38"/>
      <c r="F140" s="39"/>
      <c r="G140" s="39"/>
      <c r="H140" s="39"/>
      <c r="I140" s="38"/>
      <c r="J140" s="112">
        <f t="shared" si="26"/>
        <v>0</v>
      </c>
      <c r="K140" s="112" t="str">
        <f t="shared" si="36"/>
        <v>FAUX</v>
      </c>
      <c r="L140" s="112" t="str">
        <f t="shared" si="37"/>
        <v>FAUX</v>
      </c>
      <c r="M140" s="112" t="str">
        <f t="shared" si="38"/>
        <v>FAUX</v>
      </c>
      <c r="N140" s="112" t="str">
        <f t="shared" si="39"/>
        <v>FAUX</v>
      </c>
      <c r="O140" s="112" t="str">
        <f t="shared" si="40"/>
        <v>FAUX</v>
      </c>
      <c r="P140" s="112" t="str">
        <f t="shared" si="27"/>
        <v>FAUX</v>
      </c>
      <c r="Q140" s="112"/>
      <c r="R140" s="109">
        <f>'Base de données (cachée)'!G111</f>
        <v>0</v>
      </c>
      <c r="S140" s="75">
        <f t="shared" si="20"/>
        <v>0</v>
      </c>
      <c r="Z140" s="26">
        <f t="shared" si="28"/>
        <v>0</v>
      </c>
      <c r="AA140" s="26">
        <f t="shared" si="29"/>
        <v>0</v>
      </c>
      <c r="AB140" s="26">
        <f t="shared" si="30"/>
        <v>0</v>
      </c>
      <c r="AC140" s="26">
        <f t="shared" si="31"/>
        <v>0</v>
      </c>
      <c r="AD140" s="26">
        <f t="shared" si="32"/>
        <v>0</v>
      </c>
      <c r="AE140" s="26">
        <f t="shared" si="33"/>
        <v>0</v>
      </c>
      <c r="AF140" s="26">
        <f t="shared" si="34"/>
        <v>0</v>
      </c>
      <c r="AG140" s="26">
        <f t="shared" si="35"/>
        <v>0</v>
      </c>
    </row>
    <row r="141" spans="1:33" ht="15" customHeight="1" x14ac:dyDescent="0.35">
      <c r="A141" s="37">
        <v>108</v>
      </c>
      <c r="B141" s="38"/>
      <c r="C141" s="38"/>
      <c r="D141" s="38"/>
      <c r="E141" s="38"/>
      <c r="F141" s="39"/>
      <c r="G141" s="39"/>
      <c r="H141" s="39"/>
      <c r="I141" s="38"/>
      <c r="J141" s="112">
        <f t="shared" si="26"/>
        <v>0</v>
      </c>
      <c r="K141" s="112" t="str">
        <f t="shared" si="36"/>
        <v>FAUX</v>
      </c>
      <c r="L141" s="112" t="str">
        <f t="shared" si="37"/>
        <v>FAUX</v>
      </c>
      <c r="M141" s="112" t="str">
        <f t="shared" si="38"/>
        <v>FAUX</v>
      </c>
      <c r="N141" s="112" t="str">
        <f t="shared" si="39"/>
        <v>FAUX</v>
      </c>
      <c r="O141" s="112" t="str">
        <f t="shared" si="40"/>
        <v>FAUX</v>
      </c>
      <c r="P141" s="112" t="str">
        <f t="shared" si="27"/>
        <v>FAUX</v>
      </c>
      <c r="Q141" s="112"/>
      <c r="R141" s="109">
        <f>'Base de données (cachée)'!G112</f>
        <v>0</v>
      </c>
      <c r="S141" s="75">
        <f t="shared" si="20"/>
        <v>0</v>
      </c>
      <c r="Z141" s="26">
        <f t="shared" si="28"/>
        <v>0</v>
      </c>
      <c r="AA141" s="26">
        <f t="shared" si="29"/>
        <v>0</v>
      </c>
      <c r="AB141" s="26">
        <f t="shared" si="30"/>
        <v>0</v>
      </c>
      <c r="AC141" s="26">
        <f t="shared" si="31"/>
        <v>0</v>
      </c>
      <c r="AD141" s="26">
        <f t="shared" si="32"/>
        <v>0</v>
      </c>
      <c r="AE141" s="26">
        <f t="shared" si="33"/>
        <v>0</v>
      </c>
      <c r="AF141" s="26">
        <f t="shared" si="34"/>
        <v>0</v>
      </c>
      <c r="AG141" s="26">
        <f t="shared" si="35"/>
        <v>0</v>
      </c>
    </row>
    <row r="142" spans="1:33" ht="15" customHeight="1" x14ac:dyDescent="0.35">
      <c r="A142" s="37">
        <v>109</v>
      </c>
      <c r="B142" s="38"/>
      <c r="C142" s="38"/>
      <c r="D142" s="38"/>
      <c r="E142" s="38"/>
      <c r="F142" s="39"/>
      <c r="G142" s="39"/>
      <c r="H142" s="39"/>
      <c r="I142" s="38"/>
      <c r="J142" s="112">
        <f t="shared" si="26"/>
        <v>0</v>
      </c>
      <c r="K142" s="112" t="str">
        <f t="shared" si="36"/>
        <v>FAUX</v>
      </c>
      <c r="L142" s="112" t="str">
        <f t="shared" si="37"/>
        <v>FAUX</v>
      </c>
      <c r="M142" s="112" t="str">
        <f t="shared" si="38"/>
        <v>FAUX</v>
      </c>
      <c r="N142" s="112" t="str">
        <f t="shared" si="39"/>
        <v>FAUX</v>
      </c>
      <c r="O142" s="112" t="str">
        <f t="shared" si="40"/>
        <v>FAUX</v>
      </c>
      <c r="P142" s="112" t="str">
        <f t="shared" si="27"/>
        <v>FAUX</v>
      </c>
      <c r="Q142" s="112"/>
      <c r="R142" s="109">
        <f>'Base de données (cachée)'!G113</f>
        <v>0</v>
      </c>
      <c r="S142" s="75">
        <f t="shared" si="20"/>
        <v>0</v>
      </c>
      <c r="Z142" s="26">
        <f t="shared" si="28"/>
        <v>0</v>
      </c>
      <c r="AA142" s="26">
        <f t="shared" si="29"/>
        <v>0</v>
      </c>
      <c r="AB142" s="26">
        <f t="shared" si="30"/>
        <v>0</v>
      </c>
      <c r="AC142" s="26">
        <f t="shared" si="31"/>
        <v>0</v>
      </c>
      <c r="AD142" s="26">
        <f t="shared" si="32"/>
        <v>0</v>
      </c>
      <c r="AE142" s="26">
        <f t="shared" si="33"/>
        <v>0</v>
      </c>
      <c r="AF142" s="26">
        <f t="shared" si="34"/>
        <v>0</v>
      </c>
      <c r="AG142" s="26">
        <f t="shared" si="35"/>
        <v>0</v>
      </c>
    </row>
    <row r="143" spans="1:33" ht="15" customHeight="1" x14ac:dyDescent="0.35">
      <c r="A143" s="37">
        <v>110</v>
      </c>
      <c r="B143" s="38"/>
      <c r="C143" s="38"/>
      <c r="D143" s="38"/>
      <c r="E143" s="38"/>
      <c r="F143" s="39"/>
      <c r="G143" s="39"/>
      <c r="H143" s="39"/>
      <c r="I143" s="38"/>
      <c r="J143" s="112">
        <f t="shared" si="26"/>
        <v>0</v>
      </c>
      <c r="K143" s="112" t="str">
        <f t="shared" si="36"/>
        <v>FAUX</v>
      </c>
      <c r="L143" s="112" t="str">
        <f t="shared" si="37"/>
        <v>FAUX</v>
      </c>
      <c r="M143" s="112" t="str">
        <f t="shared" si="38"/>
        <v>FAUX</v>
      </c>
      <c r="N143" s="112" t="str">
        <f t="shared" si="39"/>
        <v>FAUX</v>
      </c>
      <c r="O143" s="112" t="str">
        <f t="shared" si="40"/>
        <v>FAUX</v>
      </c>
      <c r="P143" s="112" t="str">
        <f t="shared" si="27"/>
        <v>FAUX</v>
      </c>
      <c r="Q143" s="112"/>
      <c r="R143" s="109">
        <f>'Base de données (cachée)'!G114</f>
        <v>0</v>
      </c>
      <c r="S143" s="75">
        <f t="shared" si="20"/>
        <v>0</v>
      </c>
      <c r="Z143" s="26">
        <f t="shared" si="28"/>
        <v>0</v>
      </c>
      <c r="AA143" s="26">
        <f t="shared" si="29"/>
        <v>0</v>
      </c>
      <c r="AB143" s="26">
        <f t="shared" si="30"/>
        <v>0</v>
      </c>
      <c r="AC143" s="26">
        <f t="shared" si="31"/>
        <v>0</v>
      </c>
      <c r="AD143" s="26">
        <f t="shared" si="32"/>
        <v>0</v>
      </c>
      <c r="AE143" s="26">
        <f t="shared" si="33"/>
        <v>0</v>
      </c>
      <c r="AF143" s="26">
        <f t="shared" si="34"/>
        <v>0</v>
      </c>
      <c r="AG143" s="26">
        <f t="shared" si="35"/>
        <v>0</v>
      </c>
    </row>
    <row r="144" spans="1:33" ht="15" customHeight="1" x14ac:dyDescent="0.35">
      <c r="A144" s="37">
        <v>111</v>
      </c>
      <c r="B144" s="38"/>
      <c r="C144" s="38"/>
      <c r="D144" s="38"/>
      <c r="E144" s="38"/>
      <c r="F144" s="39"/>
      <c r="G144" s="39"/>
      <c r="H144" s="39"/>
      <c r="I144" s="38"/>
      <c r="J144" s="112">
        <f t="shared" si="26"/>
        <v>0</v>
      </c>
      <c r="K144" s="112" t="str">
        <f t="shared" si="36"/>
        <v>FAUX</v>
      </c>
      <c r="L144" s="112" t="str">
        <f t="shared" si="37"/>
        <v>FAUX</v>
      </c>
      <c r="M144" s="112" t="str">
        <f t="shared" si="38"/>
        <v>FAUX</v>
      </c>
      <c r="N144" s="112" t="str">
        <f t="shared" si="39"/>
        <v>FAUX</v>
      </c>
      <c r="O144" s="112" t="str">
        <f t="shared" si="40"/>
        <v>FAUX</v>
      </c>
      <c r="P144" s="112" t="str">
        <f t="shared" si="27"/>
        <v>FAUX</v>
      </c>
      <c r="Q144" s="112"/>
      <c r="R144" s="109">
        <f>'Base de données (cachée)'!G115</f>
        <v>0</v>
      </c>
      <c r="S144" s="75">
        <f t="shared" si="20"/>
        <v>0</v>
      </c>
      <c r="Z144" s="26">
        <f t="shared" si="28"/>
        <v>0</v>
      </c>
      <c r="AA144" s="26">
        <f t="shared" si="29"/>
        <v>0</v>
      </c>
      <c r="AB144" s="26">
        <f t="shared" si="30"/>
        <v>0</v>
      </c>
      <c r="AC144" s="26">
        <f t="shared" si="31"/>
        <v>0</v>
      </c>
      <c r="AD144" s="26">
        <f t="shared" si="32"/>
        <v>0</v>
      </c>
      <c r="AE144" s="26">
        <f t="shared" si="33"/>
        <v>0</v>
      </c>
      <c r="AF144" s="26">
        <f t="shared" si="34"/>
        <v>0</v>
      </c>
      <c r="AG144" s="26">
        <f t="shared" si="35"/>
        <v>0</v>
      </c>
    </row>
    <row r="145" spans="1:33" ht="15" customHeight="1" x14ac:dyDescent="0.35">
      <c r="A145" s="37">
        <v>112</v>
      </c>
      <c r="B145" s="38"/>
      <c r="C145" s="38"/>
      <c r="D145" s="38"/>
      <c r="E145" s="38"/>
      <c r="F145" s="39"/>
      <c r="G145" s="39"/>
      <c r="H145" s="39"/>
      <c r="I145" s="38"/>
      <c r="J145" s="112">
        <f t="shared" si="26"/>
        <v>0</v>
      </c>
      <c r="K145" s="112" t="str">
        <f t="shared" si="36"/>
        <v>FAUX</v>
      </c>
      <c r="L145" s="112" t="str">
        <f t="shared" si="37"/>
        <v>FAUX</v>
      </c>
      <c r="M145" s="112" t="str">
        <f t="shared" si="38"/>
        <v>FAUX</v>
      </c>
      <c r="N145" s="112" t="str">
        <f t="shared" si="39"/>
        <v>FAUX</v>
      </c>
      <c r="O145" s="112" t="str">
        <f t="shared" si="40"/>
        <v>FAUX</v>
      </c>
      <c r="P145" s="112" t="str">
        <f t="shared" si="27"/>
        <v>FAUX</v>
      </c>
      <c r="Q145" s="112"/>
      <c r="R145" s="109">
        <f>'Base de données (cachée)'!G116</f>
        <v>0</v>
      </c>
      <c r="S145" s="75">
        <f t="shared" si="20"/>
        <v>0</v>
      </c>
      <c r="Z145" s="26">
        <f t="shared" si="28"/>
        <v>0</v>
      </c>
      <c r="AA145" s="26">
        <f t="shared" si="29"/>
        <v>0</v>
      </c>
      <c r="AB145" s="26">
        <f t="shared" si="30"/>
        <v>0</v>
      </c>
      <c r="AC145" s="26">
        <f t="shared" si="31"/>
        <v>0</v>
      </c>
      <c r="AD145" s="26">
        <f t="shared" si="32"/>
        <v>0</v>
      </c>
      <c r="AE145" s="26">
        <f t="shared" si="33"/>
        <v>0</v>
      </c>
      <c r="AF145" s="26">
        <f t="shared" si="34"/>
        <v>0</v>
      </c>
      <c r="AG145" s="26">
        <f t="shared" si="35"/>
        <v>0</v>
      </c>
    </row>
    <row r="146" spans="1:33" ht="15" customHeight="1" x14ac:dyDescent="0.35">
      <c r="A146" s="37">
        <v>113</v>
      </c>
      <c r="B146" s="38"/>
      <c r="C146" s="38"/>
      <c r="D146" s="38"/>
      <c r="E146" s="38"/>
      <c r="F146" s="39"/>
      <c r="G146" s="39"/>
      <c r="H146" s="39"/>
      <c r="I146" s="38"/>
      <c r="J146" s="112">
        <f t="shared" si="26"/>
        <v>0</v>
      </c>
      <c r="K146" s="112" t="str">
        <f t="shared" si="36"/>
        <v>FAUX</v>
      </c>
      <c r="L146" s="112" t="str">
        <f t="shared" si="37"/>
        <v>FAUX</v>
      </c>
      <c r="M146" s="112" t="str">
        <f t="shared" si="38"/>
        <v>FAUX</v>
      </c>
      <c r="N146" s="112" t="str">
        <f t="shared" si="39"/>
        <v>FAUX</v>
      </c>
      <c r="O146" s="112" t="str">
        <f t="shared" si="40"/>
        <v>FAUX</v>
      </c>
      <c r="P146" s="112" t="str">
        <f t="shared" si="27"/>
        <v>FAUX</v>
      </c>
      <c r="Q146" s="112"/>
      <c r="R146" s="109">
        <f>'Base de données (cachée)'!G117</f>
        <v>0</v>
      </c>
      <c r="S146" s="75">
        <f t="shared" si="20"/>
        <v>0</v>
      </c>
      <c r="Z146" s="26">
        <f t="shared" si="28"/>
        <v>0</v>
      </c>
      <c r="AA146" s="26">
        <f t="shared" si="29"/>
        <v>0</v>
      </c>
      <c r="AB146" s="26">
        <f t="shared" si="30"/>
        <v>0</v>
      </c>
      <c r="AC146" s="26">
        <f t="shared" si="31"/>
        <v>0</v>
      </c>
      <c r="AD146" s="26">
        <f t="shared" si="32"/>
        <v>0</v>
      </c>
      <c r="AE146" s="26">
        <f t="shared" si="33"/>
        <v>0</v>
      </c>
      <c r="AF146" s="26">
        <f t="shared" si="34"/>
        <v>0</v>
      </c>
      <c r="AG146" s="26">
        <f t="shared" si="35"/>
        <v>0</v>
      </c>
    </row>
    <row r="147" spans="1:33" ht="15" customHeight="1" x14ac:dyDescent="0.35">
      <c r="A147" s="37">
        <v>114</v>
      </c>
      <c r="B147" s="38"/>
      <c r="C147" s="38"/>
      <c r="D147" s="38"/>
      <c r="E147" s="38"/>
      <c r="F147" s="39"/>
      <c r="G147" s="39"/>
      <c r="H147" s="39"/>
      <c r="I147" s="38"/>
      <c r="J147" s="112">
        <f t="shared" si="26"/>
        <v>0</v>
      </c>
      <c r="K147" s="112" t="str">
        <f t="shared" si="36"/>
        <v>FAUX</v>
      </c>
      <c r="L147" s="112" t="str">
        <f t="shared" si="37"/>
        <v>FAUX</v>
      </c>
      <c r="M147" s="112" t="str">
        <f t="shared" si="38"/>
        <v>FAUX</v>
      </c>
      <c r="N147" s="112" t="str">
        <f t="shared" si="39"/>
        <v>FAUX</v>
      </c>
      <c r="O147" s="112" t="str">
        <f t="shared" si="40"/>
        <v>FAUX</v>
      </c>
      <c r="P147" s="112" t="str">
        <f t="shared" si="27"/>
        <v>FAUX</v>
      </c>
      <c r="Q147" s="112"/>
      <c r="R147" s="109">
        <f>'Base de données (cachée)'!G118</f>
        <v>0</v>
      </c>
      <c r="S147" s="75">
        <f t="shared" si="20"/>
        <v>0</v>
      </c>
      <c r="Z147" s="26">
        <f t="shared" si="28"/>
        <v>0</v>
      </c>
      <c r="AA147" s="26">
        <f t="shared" si="29"/>
        <v>0</v>
      </c>
      <c r="AB147" s="26">
        <f t="shared" si="30"/>
        <v>0</v>
      </c>
      <c r="AC147" s="26">
        <f t="shared" si="31"/>
        <v>0</v>
      </c>
      <c r="AD147" s="26">
        <f t="shared" si="32"/>
        <v>0</v>
      </c>
      <c r="AE147" s="26">
        <f t="shared" si="33"/>
        <v>0</v>
      </c>
      <c r="AF147" s="26">
        <f t="shared" si="34"/>
        <v>0</v>
      </c>
      <c r="AG147" s="26">
        <f t="shared" si="35"/>
        <v>0</v>
      </c>
    </row>
    <row r="148" spans="1:33" ht="15" customHeight="1" x14ac:dyDescent="0.35">
      <c r="A148" s="37">
        <v>115</v>
      </c>
      <c r="B148" s="38"/>
      <c r="C148" s="38"/>
      <c r="D148" s="38"/>
      <c r="E148" s="38"/>
      <c r="F148" s="39"/>
      <c r="G148" s="39"/>
      <c r="H148" s="39"/>
      <c r="I148" s="38"/>
      <c r="J148" s="112">
        <f t="shared" si="26"/>
        <v>0</v>
      </c>
      <c r="K148" s="112" t="str">
        <f t="shared" si="36"/>
        <v>FAUX</v>
      </c>
      <c r="L148" s="112" t="str">
        <f t="shared" si="37"/>
        <v>FAUX</v>
      </c>
      <c r="M148" s="112" t="str">
        <f t="shared" si="38"/>
        <v>FAUX</v>
      </c>
      <c r="N148" s="112" t="str">
        <f t="shared" si="39"/>
        <v>FAUX</v>
      </c>
      <c r="O148" s="112" t="str">
        <f t="shared" si="40"/>
        <v>FAUX</v>
      </c>
      <c r="P148" s="112" t="str">
        <f t="shared" si="27"/>
        <v>FAUX</v>
      </c>
      <c r="Q148" s="112"/>
      <c r="R148" s="109">
        <f>'Base de données (cachée)'!G119</f>
        <v>0</v>
      </c>
      <c r="S148" s="75">
        <f t="shared" si="20"/>
        <v>0</v>
      </c>
      <c r="Z148" s="26">
        <f t="shared" si="28"/>
        <v>0</v>
      </c>
      <c r="AA148" s="26">
        <f t="shared" si="29"/>
        <v>0</v>
      </c>
      <c r="AB148" s="26">
        <f t="shared" si="30"/>
        <v>0</v>
      </c>
      <c r="AC148" s="26">
        <f t="shared" si="31"/>
        <v>0</v>
      </c>
      <c r="AD148" s="26">
        <f t="shared" si="32"/>
        <v>0</v>
      </c>
      <c r="AE148" s="26">
        <f t="shared" si="33"/>
        <v>0</v>
      </c>
      <c r="AF148" s="26">
        <f t="shared" si="34"/>
        <v>0</v>
      </c>
      <c r="AG148" s="26">
        <f t="shared" si="35"/>
        <v>0</v>
      </c>
    </row>
    <row r="149" spans="1:33" ht="15" customHeight="1" x14ac:dyDescent="0.35">
      <c r="A149" s="37">
        <v>116</v>
      </c>
      <c r="B149" s="38"/>
      <c r="C149" s="38"/>
      <c r="D149" s="38"/>
      <c r="E149" s="38"/>
      <c r="F149" s="39"/>
      <c r="G149" s="39"/>
      <c r="H149" s="39"/>
      <c r="I149" s="38"/>
      <c r="J149" s="112">
        <f t="shared" si="26"/>
        <v>0</v>
      </c>
      <c r="K149" s="112" t="str">
        <f t="shared" si="36"/>
        <v>FAUX</v>
      </c>
      <c r="L149" s="112" t="str">
        <f t="shared" si="37"/>
        <v>FAUX</v>
      </c>
      <c r="M149" s="112" t="str">
        <f t="shared" si="38"/>
        <v>FAUX</v>
      </c>
      <c r="N149" s="112" t="str">
        <f t="shared" si="39"/>
        <v>FAUX</v>
      </c>
      <c r="O149" s="112" t="str">
        <f t="shared" si="40"/>
        <v>FAUX</v>
      </c>
      <c r="P149" s="112" t="str">
        <f t="shared" si="27"/>
        <v>FAUX</v>
      </c>
      <c r="Q149" s="112"/>
      <c r="R149" s="109">
        <f>'Base de données (cachée)'!G120</f>
        <v>0</v>
      </c>
      <c r="S149" s="75">
        <f t="shared" si="20"/>
        <v>0</v>
      </c>
      <c r="Z149" s="26">
        <f t="shared" si="28"/>
        <v>0</v>
      </c>
      <c r="AA149" s="26">
        <f t="shared" si="29"/>
        <v>0</v>
      </c>
      <c r="AB149" s="26">
        <f t="shared" si="30"/>
        <v>0</v>
      </c>
      <c r="AC149" s="26">
        <f t="shared" si="31"/>
        <v>0</v>
      </c>
      <c r="AD149" s="26">
        <f t="shared" si="32"/>
        <v>0</v>
      </c>
      <c r="AE149" s="26">
        <f t="shared" si="33"/>
        <v>0</v>
      </c>
      <c r="AF149" s="26">
        <f t="shared" si="34"/>
        <v>0</v>
      </c>
      <c r="AG149" s="26">
        <f t="shared" si="35"/>
        <v>0</v>
      </c>
    </row>
    <row r="150" spans="1:33" ht="15" customHeight="1" x14ac:dyDescent="0.35">
      <c r="A150" s="37">
        <v>117</v>
      </c>
      <c r="B150" s="38"/>
      <c r="C150" s="38"/>
      <c r="D150" s="38"/>
      <c r="E150" s="38"/>
      <c r="F150" s="39"/>
      <c r="G150" s="39"/>
      <c r="H150" s="39"/>
      <c r="I150" s="38"/>
      <c r="J150" s="112">
        <f t="shared" si="26"/>
        <v>0</v>
      </c>
      <c r="K150" s="112" t="str">
        <f t="shared" si="36"/>
        <v>FAUX</v>
      </c>
      <c r="L150" s="112" t="str">
        <f t="shared" si="37"/>
        <v>FAUX</v>
      </c>
      <c r="M150" s="112" t="str">
        <f t="shared" si="38"/>
        <v>FAUX</v>
      </c>
      <c r="N150" s="112" t="str">
        <f t="shared" si="39"/>
        <v>FAUX</v>
      </c>
      <c r="O150" s="112" t="str">
        <f t="shared" si="40"/>
        <v>FAUX</v>
      </c>
      <c r="P150" s="112" t="str">
        <f t="shared" si="27"/>
        <v>FAUX</v>
      </c>
      <c r="Q150" s="112"/>
      <c r="R150" s="109">
        <f>'Base de données (cachée)'!G121</f>
        <v>0</v>
      </c>
      <c r="S150" s="75">
        <f t="shared" ref="S150:S213" si="41">+COUNTIF($B$34:$B$233,R150)</f>
        <v>0</v>
      </c>
      <c r="Z150" s="26">
        <f t="shared" si="28"/>
        <v>0</v>
      </c>
      <c r="AA150" s="26">
        <f t="shared" si="29"/>
        <v>0</v>
      </c>
      <c r="AB150" s="26">
        <f t="shared" si="30"/>
        <v>0</v>
      </c>
      <c r="AC150" s="26">
        <f t="shared" si="31"/>
        <v>0</v>
      </c>
      <c r="AD150" s="26">
        <f t="shared" si="32"/>
        <v>0</v>
      </c>
      <c r="AE150" s="26">
        <f t="shared" si="33"/>
        <v>0</v>
      </c>
      <c r="AF150" s="26">
        <f t="shared" si="34"/>
        <v>0</v>
      </c>
      <c r="AG150" s="26">
        <f t="shared" si="35"/>
        <v>0</v>
      </c>
    </row>
    <row r="151" spans="1:33" ht="15" customHeight="1" x14ac:dyDescent="0.35">
      <c r="A151" s="37">
        <v>118</v>
      </c>
      <c r="B151" s="38"/>
      <c r="C151" s="38"/>
      <c r="D151" s="38"/>
      <c r="E151" s="38"/>
      <c r="F151" s="39"/>
      <c r="G151" s="39"/>
      <c r="H151" s="39"/>
      <c r="I151" s="38"/>
      <c r="J151" s="112">
        <f t="shared" si="26"/>
        <v>0</v>
      </c>
      <c r="K151" s="112" t="str">
        <f t="shared" si="36"/>
        <v>FAUX</v>
      </c>
      <c r="L151" s="112" t="str">
        <f t="shared" si="37"/>
        <v>FAUX</v>
      </c>
      <c r="M151" s="112" t="str">
        <f t="shared" si="38"/>
        <v>FAUX</v>
      </c>
      <c r="N151" s="112" t="str">
        <f t="shared" si="39"/>
        <v>FAUX</v>
      </c>
      <c r="O151" s="112" t="str">
        <f t="shared" si="40"/>
        <v>FAUX</v>
      </c>
      <c r="P151" s="112" t="str">
        <f t="shared" si="27"/>
        <v>FAUX</v>
      </c>
      <c r="Q151" s="112"/>
      <c r="R151" s="109">
        <f>'Base de données (cachée)'!G122</f>
        <v>0</v>
      </c>
      <c r="S151" s="75">
        <f t="shared" si="41"/>
        <v>0</v>
      </c>
      <c r="Z151" s="26">
        <f t="shared" si="28"/>
        <v>0</v>
      </c>
      <c r="AA151" s="26">
        <f t="shared" si="29"/>
        <v>0</v>
      </c>
      <c r="AB151" s="26">
        <f t="shared" si="30"/>
        <v>0</v>
      </c>
      <c r="AC151" s="26">
        <f t="shared" si="31"/>
        <v>0</v>
      </c>
      <c r="AD151" s="26">
        <f t="shared" si="32"/>
        <v>0</v>
      </c>
      <c r="AE151" s="26">
        <f t="shared" si="33"/>
        <v>0</v>
      </c>
      <c r="AF151" s="26">
        <f t="shared" si="34"/>
        <v>0</v>
      </c>
      <c r="AG151" s="26">
        <f t="shared" si="35"/>
        <v>0</v>
      </c>
    </row>
    <row r="152" spans="1:33" ht="15" customHeight="1" x14ac:dyDescent="0.35">
      <c r="A152" s="37">
        <v>119</v>
      </c>
      <c r="B152" s="38"/>
      <c r="C152" s="38"/>
      <c r="D152" s="38"/>
      <c r="E152" s="38"/>
      <c r="F152" s="39"/>
      <c r="G152" s="39"/>
      <c r="H152" s="39"/>
      <c r="I152" s="38"/>
      <c r="J152" s="112">
        <f t="shared" si="26"/>
        <v>0</v>
      </c>
      <c r="K152" s="112" t="str">
        <f t="shared" si="36"/>
        <v>FAUX</v>
      </c>
      <c r="L152" s="112" t="str">
        <f t="shared" si="37"/>
        <v>FAUX</v>
      </c>
      <c r="M152" s="112" t="str">
        <f t="shared" si="38"/>
        <v>FAUX</v>
      </c>
      <c r="N152" s="112" t="str">
        <f t="shared" si="39"/>
        <v>FAUX</v>
      </c>
      <c r="O152" s="112" t="str">
        <f t="shared" si="40"/>
        <v>FAUX</v>
      </c>
      <c r="P152" s="112" t="str">
        <f t="shared" si="27"/>
        <v>FAUX</v>
      </c>
      <c r="Q152" s="112"/>
      <c r="R152" s="109">
        <f>'Base de données (cachée)'!G123</f>
        <v>0</v>
      </c>
      <c r="S152" s="75">
        <f t="shared" si="41"/>
        <v>0</v>
      </c>
      <c r="Z152" s="26">
        <f t="shared" si="28"/>
        <v>0</v>
      </c>
      <c r="AA152" s="26">
        <f t="shared" si="29"/>
        <v>0</v>
      </c>
      <c r="AB152" s="26">
        <f t="shared" si="30"/>
        <v>0</v>
      </c>
      <c r="AC152" s="26">
        <f t="shared" si="31"/>
        <v>0</v>
      </c>
      <c r="AD152" s="26">
        <f t="shared" si="32"/>
        <v>0</v>
      </c>
      <c r="AE152" s="26">
        <f t="shared" si="33"/>
        <v>0</v>
      </c>
      <c r="AF152" s="26">
        <f t="shared" si="34"/>
        <v>0</v>
      </c>
      <c r="AG152" s="26">
        <f t="shared" si="35"/>
        <v>0</v>
      </c>
    </row>
    <row r="153" spans="1:33" ht="15" customHeight="1" x14ac:dyDescent="0.35">
      <c r="A153" s="37">
        <v>120</v>
      </c>
      <c r="B153" s="38"/>
      <c r="C153" s="38"/>
      <c r="D153" s="38"/>
      <c r="E153" s="38"/>
      <c r="F153" s="39"/>
      <c r="G153" s="39"/>
      <c r="H153" s="39"/>
      <c r="I153" s="38"/>
      <c r="J153" s="112">
        <f t="shared" si="26"/>
        <v>0</v>
      </c>
      <c r="K153" s="112" t="str">
        <f t="shared" si="36"/>
        <v>FAUX</v>
      </c>
      <c r="L153" s="112" t="str">
        <f t="shared" si="37"/>
        <v>FAUX</v>
      </c>
      <c r="M153" s="112" t="str">
        <f t="shared" si="38"/>
        <v>FAUX</v>
      </c>
      <c r="N153" s="112" t="str">
        <f t="shared" si="39"/>
        <v>FAUX</v>
      </c>
      <c r="O153" s="112" t="str">
        <f t="shared" si="40"/>
        <v>FAUX</v>
      </c>
      <c r="P153" s="112" t="str">
        <f t="shared" si="27"/>
        <v>FAUX</v>
      </c>
      <c r="Q153" s="112"/>
      <c r="R153" s="109">
        <f>'Base de données (cachée)'!G124</f>
        <v>0</v>
      </c>
      <c r="S153" s="75">
        <f t="shared" si="41"/>
        <v>0</v>
      </c>
      <c r="Z153" s="26">
        <f t="shared" si="28"/>
        <v>0</v>
      </c>
      <c r="AA153" s="26">
        <f t="shared" si="29"/>
        <v>0</v>
      </c>
      <c r="AB153" s="26">
        <f t="shared" si="30"/>
        <v>0</v>
      </c>
      <c r="AC153" s="26">
        <f t="shared" si="31"/>
        <v>0</v>
      </c>
      <c r="AD153" s="26">
        <f t="shared" si="32"/>
        <v>0</v>
      </c>
      <c r="AE153" s="26">
        <f t="shared" si="33"/>
        <v>0</v>
      </c>
      <c r="AF153" s="26">
        <f t="shared" si="34"/>
        <v>0</v>
      </c>
      <c r="AG153" s="26">
        <f t="shared" si="35"/>
        <v>0</v>
      </c>
    </row>
    <row r="154" spans="1:33" ht="15" customHeight="1" x14ac:dyDescent="0.35">
      <c r="A154" s="37">
        <v>121</v>
      </c>
      <c r="B154" s="38"/>
      <c r="C154" s="38"/>
      <c r="D154" s="38"/>
      <c r="E154" s="38"/>
      <c r="F154" s="39"/>
      <c r="G154" s="39"/>
      <c r="H154" s="39"/>
      <c r="I154" s="38"/>
      <c r="J154" s="112">
        <f t="shared" si="26"/>
        <v>0</v>
      </c>
      <c r="K154" s="112" t="str">
        <f t="shared" si="36"/>
        <v>FAUX</v>
      </c>
      <c r="L154" s="112" t="str">
        <f t="shared" si="37"/>
        <v>FAUX</v>
      </c>
      <c r="M154" s="112" t="str">
        <f t="shared" si="38"/>
        <v>FAUX</v>
      </c>
      <c r="N154" s="112" t="str">
        <f t="shared" si="39"/>
        <v>FAUX</v>
      </c>
      <c r="O154" s="112" t="str">
        <f t="shared" si="40"/>
        <v>FAUX</v>
      </c>
      <c r="P154" s="112" t="str">
        <f t="shared" si="27"/>
        <v>FAUX</v>
      </c>
      <c r="Q154" s="112"/>
      <c r="R154" s="109">
        <f>'Base de données (cachée)'!G125</f>
        <v>0</v>
      </c>
      <c r="S154" s="75">
        <f t="shared" si="41"/>
        <v>0</v>
      </c>
      <c r="Z154" s="26">
        <f t="shared" si="28"/>
        <v>0</v>
      </c>
      <c r="AA154" s="26">
        <f t="shared" si="29"/>
        <v>0</v>
      </c>
      <c r="AB154" s="26">
        <f t="shared" si="30"/>
        <v>0</v>
      </c>
      <c r="AC154" s="26">
        <f t="shared" si="31"/>
        <v>0</v>
      </c>
      <c r="AD154" s="26">
        <f t="shared" si="32"/>
        <v>0</v>
      </c>
      <c r="AE154" s="26">
        <f t="shared" si="33"/>
        <v>0</v>
      </c>
      <c r="AF154" s="26">
        <f t="shared" si="34"/>
        <v>0</v>
      </c>
      <c r="AG154" s="26">
        <f t="shared" si="35"/>
        <v>0</v>
      </c>
    </row>
    <row r="155" spans="1:33" ht="15" customHeight="1" x14ac:dyDescent="0.35">
      <c r="A155" s="37">
        <v>122</v>
      </c>
      <c r="B155" s="38"/>
      <c r="C155" s="38"/>
      <c r="D155" s="38"/>
      <c r="E155" s="38"/>
      <c r="F155" s="39"/>
      <c r="G155" s="39"/>
      <c r="H155" s="39"/>
      <c r="I155" s="38"/>
      <c r="J155" s="112">
        <f t="shared" si="26"/>
        <v>0</v>
      </c>
      <c r="K155" s="112" t="str">
        <f t="shared" si="36"/>
        <v>FAUX</v>
      </c>
      <c r="L155" s="112" t="str">
        <f t="shared" si="37"/>
        <v>FAUX</v>
      </c>
      <c r="M155" s="112" t="str">
        <f t="shared" si="38"/>
        <v>FAUX</v>
      </c>
      <c r="N155" s="112" t="str">
        <f t="shared" si="39"/>
        <v>FAUX</v>
      </c>
      <c r="O155" s="112" t="str">
        <f t="shared" si="40"/>
        <v>FAUX</v>
      </c>
      <c r="P155" s="112" t="str">
        <f t="shared" si="27"/>
        <v>FAUX</v>
      </c>
      <c r="Q155" s="112"/>
      <c r="R155" s="109">
        <f>'Base de données (cachée)'!G126</f>
        <v>0</v>
      </c>
      <c r="S155" s="75">
        <f t="shared" si="41"/>
        <v>0</v>
      </c>
      <c r="Z155" s="26">
        <f t="shared" si="28"/>
        <v>0</v>
      </c>
      <c r="AA155" s="26">
        <f t="shared" si="29"/>
        <v>0</v>
      </c>
      <c r="AB155" s="26">
        <f t="shared" si="30"/>
        <v>0</v>
      </c>
      <c r="AC155" s="26">
        <f t="shared" si="31"/>
        <v>0</v>
      </c>
      <c r="AD155" s="26">
        <f t="shared" si="32"/>
        <v>0</v>
      </c>
      <c r="AE155" s="26">
        <f t="shared" si="33"/>
        <v>0</v>
      </c>
      <c r="AF155" s="26">
        <f t="shared" si="34"/>
        <v>0</v>
      </c>
      <c r="AG155" s="26">
        <f t="shared" si="35"/>
        <v>0</v>
      </c>
    </row>
    <row r="156" spans="1:33" ht="15" customHeight="1" x14ac:dyDescent="0.35">
      <c r="A156" s="37">
        <v>123</v>
      </c>
      <c r="B156" s="38"/>
      <c r="C156" s="38"/>
      <c r="D156" s="38"/>
      <c r="E156" s="38"/>
      <c r="F156" s="39"/>
      <c r="G156" s="39"/>
      <c r="H156" s="39"/>
      <c r="I156" s="38"/>
      <c r="J156" s="112">
        <f t="shared" si="26"/>
        <v>0</v>
      </c>
      <c r="K156" s="112" t="str">
        <f t="shared" si="36"/>
        <v>FAUX</v>
      </c>
      <c r="L156" s="112" t="str">
        <f t="shared" si="37"/>
        <v>FAUX</v>
      </c>
      <c r="M156" s="112" t="str">
        <f t="shared" si="38"/>
        <v>FAUX</v>
      </c>
      <c r="N156" s="112" t="str">
        <f t="shared" si="39"/>
        <v>FAUX</v>
      </c>
      <c r="O156" s="112" t="str">
        <f t="shared" si="40"/>
        <v>FAUX</v>
      </c>
      <c r="P156" s="112" t="str">
        <f t="shared" si="27"/>
        <v>FAUX</v>
      </c>
      <c r="Q156" s="112"/>
      <c r="R156" s="109">
        <f>'Base de données (cachée)'!G127</f>
        <v>0</v>
      </c>
      <c r="S156" s="75">
        <f t="shared" si="41"/>
        <v>0</v>
      </c>
      <c r="Z156" s="26">
        <f t="shared" si="28"/>
        <v>0</v>
      </c>
      <c r="AA156" s="26">
        <f t="shared" si="29"/>
        <v>0</v>
      </c>
      <c r="AB156" s="26">
        <f t="shared" si="30"/>
        <v>0</v>
      </c>
      <c r="AC156" s="26">
        <f t="shared" si="31"/>
        <v>0</v>
      </c>
      <c r="AD156" s="26">
        <f t="shared" si="32"/>
        <v>0</v>
      </c>
      <c r="AE156" s="26">
        <f t="shared" si="33"/>
        <v>0</v>
      </c>
      <c r="AF156" s="26">
        <f t="shared" si="34"/>
        <v>0</v>
      </c>
      <c r="AG156" s="26">
        <f t="shared" si="35"/>
        <v>0</v>
      </c>
    </row>
    <row r="157" spans="1:33" ht="15" customHeight="1" x14ac:dyDescent="0.35">
      <c r="A157" s="37">
        <v>124</v>
      </c>
      <c r="B157" s="38"/>
      <c r="C157" s="38"/>
      <c r="D157" s="38"/>
      <c r="E157" s="38"/>
      <c r="F157" s="39"/>
      <c r="G157" s="39"/>
      <c r="H157" s="39"/>
      <c r="I157" s="38"/>
      <c r="J157" s="112">
        <f t="shared" si="26"/>
        <v>0</v>
      </c>
      <c r="K157" s="112" t="str">
        <f t="shared" si="36"/>
        <v>FAUX</v>
      </c>
      <c r="L157" s="112" t="str">
        <f t="shared" si="37"/>
        <v>FAUX</v>
      </c>
      <c r="M157" s="112" t="str">
        <f t="shared" si="38"/>
        <v>FAUX</v>
      </c>
      <c r="N157" s="112" t="str">
        <f t="shared" si="39"/>
        <v>FAUX</v>
      </c>
      <c r="O157" s="112" t="str">
        <f t="shared" si="40"/>
        <v>FAUX</v>
      </c>
      <c r="P157" s="112" t="str">
        <f t="shared" si="27"/>
        <v>FAUX</v>
      </c>
      <c r="Q157" s="112"/>
      <c r="R157" s="109">
        <f>'Base de données (cachée)'!G128</f>
        <v>0</v>
      </c>
      <c r="S157" s="75">
        <f t="shared" si="41"/>
        <v>0</v>
      </c>
      <c r="Z157" s="26">
        <f t="shared" si="28"/>
        <v>0</v>
      </c>
      <c r="AA157" s="26">
        <f t="shared" si="29"/>
        <v>0</v>
      </c>
      <c r="AB157" s="26">
        <f t="shared" si="30"/>
        <v>0</v>
      </c>
      <c r="AC157" s="26">
        <f t="shared" si="31"/>
        <v>0</v>
      </c>
      <c r="AD157" s="26">
        <f t="shared" si="32"/>
        <v>0</v>
      </c>
      <c r="AE157" s="26">
        <f t="shared" si="33"/>
        <v>0</v>
      </c>
      <c r="AF157" s="26">
        <f t="shared" si="34"/>
        <v>0</v>
      </c>
      <c r="AG157" s="26">
        <f t="shared" si="35"/>
        <v>0</v>
      </c>
    </row>
    <row r="158" spans="1:33" ht="15" customHeight="1" x14ac:dyDescent="0.35">
      <c r="A158" s="37">
        <v>125</v>
      </c>
      <c r="B158" s="38"/>
      <c r="C158" s="38"/>
      <c r="D158" s="38"/>
      <c r="E158" s="38"/>
      <c r="F158" s="39"/>
      <c r="G158" s="39"/>
      <c r="H158" s="39"/>
      <c r="I158" s="38"/>
      <c r="J158" s="112">
        <f t="shared" si="26"/>
        <v>0</v>
      </c>
      <c r="K158" s="112" t="str">
        <f t="shared" si="36"/>
        <v>FAUX</v>
      </c>
      <c r="L158" s="112" t="str">
        <f t="shared" si="37"/>
        <v>FAUX</v>
      </c>
      <c r="M158" s="112" t="str">
        <f t="shared" si="38"/>
        <v>FAUX</v>
      </c>
      <c r="N158" s="112" t="str">
        <f t="shared" si="39"/>
        <v>FAUX</v>
      </c>
      <c r="O158" s="112" t="str">
        <f t="shared" si="40"/>
        <v>FAUX</v>
      </c>
      <c r="P158" s="112" t="str">
        <f t="shared" si="27"/>
        <v>FAUX</v>
      </c>
      <c r="Q158" s="112"/>
      <c r="R158" s="109">
        <f>'Base de données (cachée)'!G129</f>
        <v>0</v>
      </c>
      <c r="S158" s="75">
        <f t="shared" si="41"/>
        <v>0</v>
      </c>
      <c r="Z158" s="26">
        <f t="shared" si="28"/>
        <v>0</v>
      </c>
      <c r="AA158" s="26">
        <f t="shared" si="29"/>
        <v>0</v>
      </c>
      <c r="AB158" s="26">
        <f t="shared" si="30"/>
        <v>0</v>
      </c>
      <c r="AC158" s="26">
        <f t="shared" si="31"/>
        <v>0</v>
      </c>
      <c r="AD158" s="26">
        <f t="shared" si="32"/>
        <v>0</v>
      </c>
      <c r="AE158" s="26">
        <f t="shared" si="33"/>
        <v>0</v>
      </c>
      <c r="AF158" s="26">
        <f t="shared" si="34"/>
        <v>0</v>
      </c>
      <c r="AG158" s="26">
        <f t="shared" si="35"/>
        <v>0</v>
      </c>
    </row>
    <row r="159" spans="1:33" ht="15" customHeight="1" x14ac:dyDescent="0.35">
      <c r="A159" s="37">
        <v>126</v>
      </c>
      <c r="B159" s="38"/>
      <c r="C159" s="38"/>
      <c r="D159" s="38"/>
      <c r="E159" s="38"/>
      <c r="F159" s="39"/>
      <c r="G159" s="39"/>
      <c r="H159" s="39"/>
      <c r="I159" s="38"/>
      <c r="J159" s="112">
        <f t="shared" si="26"/>
        <v>0</v>
      </c>
      <c r="K159" s="112" t="str">
        <f t="shared" si="36"/>
        <v>FAUX</v>
      </c>
      <c r="L159" s="112" t="str">
        <f t="shared" si="37"/>
        <v>FAUX</v>
      </c>
      <c r="M159" s="112" t="str">
        <f t="shared" si="38"/>
        <v>FAUX</v>
      </c>
      <c r="N159" s="112" t="str">
        <f t="shared" si="39"/>
        <v>FAUX</v>
      </c>
      <c r="O159" s="112" t="str">
        <f t="shared" si="40"/>
        <v>FAUX</v>
      </c>
      <c r="P159" s="112" t="str">
        <f t="shared" si="27"/>
        <v>FAUX</v>
      </c>
      <c r="Q159" s="112"/>
      <c r="R159" s="109">
        <f>'Base de données (cachée)'!G130</f>
        <v>0</v>
      </c>
      <c r="S159" s="75">
        <f t="shared" si="41"/>
        <v>0</v>
      </c>
      <c r="Z159" s="26">
        <f t="shared" si="28"/>
        <v>0</v>
      </c>
      <c r="AA159" s="26">
        <f t="shared" si="29"/>
        <v>0</v>
      </c>
      <c r="AB159" s="26">
        <f t="shared" si="30"/>
        <v>0</v>
      </c>
      <c r="AC159" s="26">
        <f t="shared" si="31"/>
        <v>0</v>
      </c>
      <c r="AD159" s="26">
        <f t="shared" si="32"/>
        <v>0</v>
      </c>
      <c r="AE159" s="26">
        <f t="shared" si="33"/>
        <v>0</v>
      </c>
      <c r="AF159" s="26">
        <f t="shared" si="34"/>
        <v>0</v>
      </c>
      <c r="AG159" s="26">
        <f t="shared" si="35"/>
        <v>0</v>
      </c>
    </row>
    <row r="160" spans="1:33" ht="15" customHeight="1" x14ac:dyDescent="0.35">
      <c r="A160" s="37">
        <v>127</v>
      </c>
      <c r="B160" s="38"/>
      <c r="C160" s="38"/>
      <c r="D160" s="38"/>
      <c r="E160" s="38"/>
      <c r="F160" s="39"/>
      <c r="G160" s="39"/>
      <c r="H160" s="39"/>
      <c r="I160" s="38"/>
      <c r="J160" s="112">
        <f t="shared" si="26"/>
        <v>0</v>
      </c>
      <c r="K160" s="112" t="str">
        <f t="shared" si="36"/>
        <v>FAUX</v>
      </c>
      <c r="L160" s="112" t="str">
        <f t="shared" si="37"/>
        <v>FAUX</v>
      </c>
      <c r="M160" s="112" t="str">
        <f t="shared" si="38"/>
        <v>FAUX</v>
      </c>
      <c r="N160" s="112" t="str">
        <f t="shared" si="39"/>
        <v>FAUX</v>
      </c>
      <c r="O160" s="112" t="str">
        <f t="shared" si="40"/>
        <v>FAUX</v>
      </c>
      <c r="P160" s="112" t="str">
        <f t="shared" si="27"/>
        <v>FAUX</v>
      </c>
      <c r="Q160" s="112"/>
      <c r="R160" s="109">
        <f>'Base de données (cachée)'!G131</f>
        <v>0</v>
      </c>
      <c r="S160" s="75">
        <f t="shared" si="41"/>
        <v>0</v>
      </c>
      <c r="Z160" s="26">
        <f t="shared" si="28"/>
        <v>0</v>
      </c>
      <c r="AA160" s="26">
        <f t="shared" si="29"/>
        <v>0</v>
      </c>
      <c r="AB160" s="26">
        <f t="shared" si="30"/>
        <v>0</v>
      </c>
      <c r="AC160" s="26">
        <f t="shared" si="31"/>
        <v>0</v>
      </c>
      <c r="AD160" s="26">
        <f t="shared" si="32"/>
        <v>0</v>
      </c>
      <c r="AE160" s="26">
        <f t="shared" si="33"/>
        <v>0</v>
      </c>
      <c r="AF160" s="26">
        <f t="shared" si="34"/>
        <v>0</v>
      </c>
      <c r="AG160" s="26">
        <f t="shared" si="35"/>
        <v>0</v>
      </c>
    </row>
    <row r="161" spans="1:33" ht="15" customHeight="1" x14ac:dyDescent="0.35">
      <c r="A161" s="37">
        <v>128</v>
      </c>
      <c r="B161" s="38"/>
      <c r="C161" s="38"/>
      <c r="D161" s="38"/>
      <c r="E161" s="38"/>
      <c r="F161" s="39"/>
      <c r="G161" s="39"/>
      <c r="H161" s="39"/>
      <c r="I161" s="38"/>
      <c r="J161" s="112">
        <f t="shared" si="26"/>
        <v>0</v>
      </c>
      <c r="K161" s="112" t="str">
        <f t="shared" si="36"/>
        <v>FAUX</v>
      </c>
      <c r="L161" s="112" t="str">
        <f t="shared" si="37"/>
        <v>FAUX</v>
      </c>
      <c r="M161" s="112" t="str">
        <f t="shared" si="38"/>
        <v>FAUX</v>
      </c>
      <c r="N161" s="112" t="str">
        <f t="shared" si="39"/>
        <v>FAUX</v>
      </c>
      <c r="O161" s="112" t="str">
        <f t="shared" si="40"/>
        <v>FAUX</v>
      </c>
      <c r="P161" s="112" t="str">
        <f t="shared" si="27"/>
        <v>FAUX</v>
      </c>
      <c r="Q161" s="112"/>
      <c r="R161" s="109">
        <f>'Base de données (cachée)'!G132</f>
        <v>0</v>
      </c>
      <c r="S161" s="75">
        <f t="shared" si="41"/>
        <v>0</v>
      </c>
      <c r="Z161" s="26">
        <f t="shared" si="28"/>
        <v>0</v>
      </c>
      <c r="AA161" s="26">
        <f t="shared" si="29"/>
        <v>0</v>
      </c>
      <c r="AB161" s="26">
        <f t="shared" si="30"/>
        <v>0</v>
      </c>
      <c r="AC161" s="26">
        <f t="shared" si="31"/>
        <v>0</v>
      </c>
      <c r="AD161" s="26">
        <f t="shared" si="32"/>
        <v>0</v>
      </c>
      <c r="AE161" s="26">
        <f t="shared" si="33"/>
        <v>0</v>
      </c>
      <c r="AF161" s="26">
        <f t="shared" si="34"/>
        <v>0</v>
      </c>
      <c r="AG161" s="26">
        <f t="shared" si="35"/>
        <v>0</v>
      </c>
    </row>
    <row r="162" spans="1:33" ht="15" customHeight="1" x14ac:dyDescent="0.35">
      <c r="A162" s="37">
        <v>129</v>
      </c>
      <c r="B162" s="38"/>
      <c r="C162" s="38"/>
      <c r="D162" s="38"/>
      <c r="E162" s="38"/>
      <c r="F162" s="39"/>
      <c r="G162" s="39"/>
      <c r="H162" s="39"/>
      <c r="I162" s="38"/>
      <c r="J162" s="112">
        <f t="shared" si="26"/>
        <v>0</v>
      </c>
      <c r="K162" s="112" t="str">
        <f t="shared" ref="K162:K193" si="42">_xlfn.IFS(AND(J162&lt;&gt;"0",I162="Neuf"),"VRAI",J162&lt;&gt;"1","FAUX")</f>
        <v>FAUX</v>
      </c>
      <c r="L162" s="112" t="str">
        <f t="shared" ref="L162:L193" si="43">_xlfn.IFS(AND(J162&lt;&gt;"0",I162="Vétuste"),"VRAI",J162&lt;&gt;"1","FAUX")</f>
        <v>FAUX</v>
      </c>
      <c r="M162" s="112" t="str">
        <f t="shared" ref="M162:M193" si="44">_xlfn.IFS(AND(J162&lt;&gt;"0",I162="Epuisé"),"VRAI",J162&lt;&gt;"1","FAUX")</f>
        <v>FAUX</v>
      </c>
      <c r="N162" s="112" t="str">
        <f t="shared" ref="N162:N193" si="45">_xlfn.IFS(AND(I162&lt;&gt;"0",I162="Epuisé"),"VRAI",J162&lt;&gt;"1","FAUX")</f>
        <v>FAUX</v>
      </c>
      <c r="O162" s="112" t="str">
        <f t="shared" ref="O162:O193" si="46">_xlfn.IFS(AND(J162&lt;&gt;"0",I162="Presque neuf, peu utilisé"),"VRAI",J162&lt;&gt;"1","FAUX")</f>
        <v>FAUX</v>
      </c>
      <c r="P162" s="112" t="str">
        <f t="shared" si="27"/>
        <v>FAUX</v>
      </c>
      <c r="Q162" s="112"/>
      <c r="R162" s="109">
        <f>'Base de données (cachée)'!G133</f>
        <v>0</v>
      </c>
      <c r="S162" s="75">
        <f t="shared" si="41"/>
        <v>0</v>
      </c>
      <c r="Z162" s="26">
        <f t="shared" si="28"/>
        <v>0</v>
      </c>
      <c r="AA162" s="26">
        <f t="shared" si="29"/>
        <v>0</v>
      </c>
      <c r="AB162" s="26">
        <f t="shared" si="30"/>
        <v>0</v>
      </c>
      <c r="AC162" s="26">
        <f t="shared" si="31"/>
        <v>0</v>
      </c>
      <c r="AD162" s="26">
        <f t="shared" si="32"/>
        <v>0</v>
      </c>
      <c r="AE162" s="26">
        <f t="shared" si="33"/>
        <v>0</v>
      </c>
      <c r="AF162" s="26">
        <f t="shared" si="34"/>
        <v>0</v>
      </c>
      <c r="AG162" s="26">
        <f t="shared" si="35"/>
        <v>0</v>
      </c>
    </row>
    <row r="163" spans="1:33" ht="15" customHeight="1" x14ac:dyDescent="0.35">
      <c r="A163" s="37">
        <v>130</v>
      </c>
      <c r="B163" s="38"/>
      <c r="C163" s="38"/>
      <c r="D163" s="38"/>
      <c r="E163" s="38"/>
      <c r="F163" s="39"/>
      <c r="G163" s="39"/>
      <c r="H163" s="39"/>
      <c r="I163" s="38"/>
      <c r="J163" s="112">
        <f t="shared" ref="J163:J226" si="47">+IF(B163&lt;&gt;"",1,0)</f>
        <v>0</v>
      </c>
      <c r="K163" s="112" t="str">
        <f t="shared" si="42"/>
        <v>FAUX</v>
      </c>
      <c r="L163" s="112" t="str">
        <f t="shared" si="43"/>
        <v>FAUX</v>
      </c>
      <c r="M163" s="112" t="str">
        <f t="shared" si="44"/>
        <v>FAUX</v>
      </c>
      <c r="N163" s="112" t="str">
        <f t="shared" si="45"/>
        <v>FAUX</v>
      </c>
      <c r="O163" s="112" t="str">
        <f t="shared" si="46"/>
        <v>FAUX</v>
      </c>
      <c r="P163" s="112" t="str">
        <f t="shared" ref="P163:P226" si="48">_xlfn.IFS(AND(J163&lt;&gt;"0",I163="Sous-Magasin"),"VRAI",J163&lt;&gt;"1","FAUX")</f>
        <v>FAUX</v>
      </c>
      <c r="Q163" s="112"/>
      <c r="R163" s="109">
        <f>'Base de données (cachée)'!G134</f>
        <v>0</v>
      </c>
      <c r="S163" s="75">
        <f t="shared" si="41"/>
        <v>0</v>
      </c>
      <c r="Z163" s="26">
        <f t="shared" ref="Z163:Z226" si="49">IF(B163="Cable Cu 1x2,5mm²",E163,0)</f>
        <v>0</v>
      </c>
      <c r="AA163" s="26">
        <f t="shared" ref="AA163:AA226" si="50">IF(B163="Cable Cu 1x4mm²",E163,0)</f>
        <v>0</v>
      </c>
      <c r="AB163" s="26">
        <f t="shared" ref="AB163:AB226" si="51">IF(B163="Cable Cu 1x6mm²",E163,0)</f>
        <v>0</v>
      </c>
      <c r="AC163" s="26">
        <f t="shared" ref="AC163:AC226" si="52">IF(B163="Cable Cu 1x16mm²",E163,0)</f>
        <v>0</v>
      </c>
      <c r="AD163" s="26">
        <f t="shared" ref="AD163:AD226" si="53">IF(B163="Cable Al 1x2,5mm²",E163,0)</f>
        <v>0</v>
      </c>
      <c r="AE163" s="26">
        <f t="shared" ref="AE163:AE226" si="54">IF(B163="Cable Al 1x4mm²",E163,0)</f>
        <v>0</v>
      </c>
      <c r="AF163" s="26">
        <f t="shared" ref="AF163:AF226" si="55">IF(B163="Cable Al 1x6mm²",E163,0)</f>
        <v>0</v>
      </c>
      <c r="AG163" s="26">
        <f t="shared" ref="AG163:AG226" si="56">IF(B163="Cable Al 1x16mm²",E163,0)</f>
        <v>0</v>
      </c>
    </row>
    <row r="164" spans="1:33" ht="15" customHeight="1" x14ac:dyDescent="0.35">
      <c r="A164" s="37">
        <v>131</v>
      </c>
      <c r="B164" s="38"/>
      <c r="C164" s="38"/>
      <c r="D164" s="38"/>
      <c r="E164" s="38"/>
      <c r="F164" s="39"/>
      <c r="G164" s="39"/>
      <c r="H164" s="39"/>
      <c r="I164" s="38"/>
      <c r="J164" s="112">
        <f t="shared" si="47"/>
        <v>0</v>
      </c>
      <c r="K164" s="112" t="str">
        <f t="shared" si="42"/>
        <v>FAUX</v>
      </c>
      <c r="L164" s="112" t="str">
        <f t="shared" si="43"/>
        <v>FAUX</v>
      </c>
      <c r="M164" s="112" t="str">
        <f t="shared" si="44"/>
        <v>FAUX</v>
      </c>
      <c r="N164" s="112" t="str">
        <f t="shared" si="45"/>
        <v>FAUX</v>
      </c>
      <c r="O164" s="112" t="str">
        <f t="shared" si="46"/>
        <v>FAUX</v>
      </c>
      <c r="P164" s="112" t="str">
        <f t="shared" si="48"/>
        <v>FAUX</v>
      </c>
      <c r="Q164" s="112"/>
      <c r="R164" s="109">
        <f>'Base de données (cachée)'!G135</f>
        <v>0</v>
      </c>
      <c r="S164" s="75">
        <f t="shared" si="41"/>
        <v>0</v>
      </c>
      <c r="Z164" s="26">
        <f t="shared" si="49"/>
        <v>0</v>
      </c>
      <c r="AA164" s="26">
        <f t="shared" si="50"/>
        <v>0</v>
      </c>
      <c r="AB164" s="26">
        <f t="shared" si="51"/>
        <v>0</v>
      </c>
      <c r="AC164" s="26">
        <f t="shared" si="52"/>
        <v>0</v>
      </c>
      <c r="AD164" s="26">
        <f t="shared" si="53"/>
        <v>0</v>
      </c>
      <c r="AE164" s="26">
        <f t="shared" si="54"/>
        <v>0</v>
      </c>
      <c r="AF164" s="26">
        <f t="shared" si="55"/>
        <v>0</v>
      </c>
      <c r="AG164" s="26">
        <f t="shared" si="56"/>
        <v>0</v>
      </c>
    </row>
    <row r="165" spans="1:33" ht="15" customHeight="1" x14ac:dyDescent="0.35">
      <c r="A165" s="37">
        <v>132</v>
      </c>
      <c r="B165" s="38"/>
      <c r="C165" s="38"/>
      <c r="D165" s="38"/>
      <c r="E165" s="38"/>
      <c r="F165" s="39"/>
      <c r="G165" s="39"/>
      <c r="H165" s="39"/>
      <c r="I165" s="38"/>
      <c r="J165" s="112">
        <f t="shared" si="47"/>
        <v>0</v>
      </c>
      <c r="K165" s="112" t="str">
        <f t="shared" si="42"/>
        <v>FAUX</v>
      </c>
      <c r="L165" s="112" t="str">
        <f t="shared" si="43"/>
        <v>FAUX</v>
      </c>
      <c r="M165" s="112" t="str">
        <f t="shared" si="44"/>
        <v>FAUX</v>
      </c>
      <c r="N165" s="112" t="str">
        <f t="shared" si="45"/>
        <v>FAUX</v>
      </c>
      <c r="O165" s="112" t="str">
        <f t="shared" si="46"/>
        <v>FAUX</v>
      </c>
      <c r="P165" s="112" t="str">
        <f t="shared" si="48"/>
        <v>FAUX</v>
      </c>
      <c r="Q165" s="112"/>
      <c r="R165" s="109">
        <f>'Base de données (cachée)'!G136</f>
        <v>0</v>
      </c>
      <c r="S165" s="75">
        <f t="shared" si="41"/>
        <v>0</v>
      </c>
      <c r="Z165" s="26">
        <f t="shared" si="49"/>
        <v>0</v>
      </c>
      <c r="AA165" s="26">
        <f t="shared" si="50"/>
        <v>0</v>
      </c>
      <c r="AB165" s="26">
        <f t="shared" si="51"/>
        <v>0</v>
      </c>
      <c r="AC165" s="26">
        <f t="shared" si="52"/>
        <v>0</v>
      </c>
      <c r="AD165" s="26">
        <f t="shared" si="53"/>
        <v>0</v>
      </c>
      <c r="AE165" s="26">
        <f t="shared" si="54"/>
        <v>0</v>
      </c>
      <c r="AF165" s="26">
        <f t="shared" si="55"/>
        <v>0</v>
      </c>
      <c r="AG165" s="26">
        <f t="shared" si="56"/>
        <v>0</v>
      </c>
    </row>
    <row r="166" spans="1:33" ht="15" customHeight="1" x14ac:dyDescent="0.35">
      <c r="A166" s="37">
        <v>133</v>
      </c>
      <c r="B166" s="38"/>
      <c r="C166" s="38"/>
      <c r="D166" s="38"/>
      <c r="E166" s="38"/>
      <c r="F166" s="39"/>
      <c r="G166" s="39"/>
      <c r="H166" s="39"/>
      <c r="I166" s="38"/>
      <c r="J166" s="112">
        <f t="shared" si="47"/>
        <v>0</v>
      </c>
      <c r="K166" s="112" t="str">
        <f t="shared" si="42"/>
        <v>FAUX</v>
      </c>
      <c r="L166" s="112" t="str">
        <f t="shared" si="43"/>
        <v>FAUX</v>
      </c>
      <c r="M166" s="112" t="str">
        <f t="shared" si="44"/>
        <v>FAUX</v>
      </c>
      <c r="N166" s="112" t="str">
        <f t="shared" si="45"/>
        <v>FAUX</v>
      </c>
      <c r="O166" s="112" t="str">
        <f t="shared" si="46"/>
        <v>FAUX</v>
      </c>
      <c r="P166" s="112" t="str">
        <f t="shared" si="48"/>
        <v>FAUX</v>
      </c>
      <c r="Q166" s="112"/>
      <c r="R166" s="109">
        <f>'Base de données (cachée)'!G137</f>
        <v>0</v>
      </c>
      <c r="S166" s="75">
        <f t="shared" si="41"/>
        <v>0</v>
      </c>
      <c r="Z166" s="26">
        <f t="shared" si="49"/>
        <v>0</v>
      </c>
      <c r="AA166" s="26">
        <f t="shared" si="50"/>
        <v>0</v>
      </c>
      <c r="AB166" s="26">
        <f t="shared" si="51"/>
        <v>0</v>
      </c>
      <c r="AC166" s="26">
        <f t="shared" si="52"/>
        <v>0</v>
      </c>
      <c r="AD166" s="26">
        <f t="shared" si="53"/>
        <v>0</v>
      </c>
      <c r="AE166" s="26">
        <f t="shared" si="54"/>
        <v>0</v>
      </c>
      <c r="AF166" s="26">
        <f t="shared" si="55"/>
        <v>0</v>
      </c>
      <c r="AG166" s="26">
        <f t="shared" si="56"/>
        <v>0</v>
      </c>
    </row>
    <row r="167" spans="1:33" ht="15" customHeight="1" x14ac:dyDescent="0.35">
      <c r="A167" s="37">
        <v>134</v>
      </c>
      <c r="B167" s="38"/>
      <c r="C167" s="38"/>
      <c r="D167" s="38"/>
      <c r="E167" s="38"/>
      <c r="F167" s="39"/>
      <c r="G167" s="39"/>
      <c r="H167" s="39"/>
      <c r="I167" s="38"/>
      <c r="J167" s="112">
        <f t="shared" si="47"/>
        <v>0</v>
      </c>
      <c r="K167" s="112" t="str">
        <f t="shared" si="42"/>
        <v>FAUX</v>
      </c>
      <c r="L167" s="112" t="str">
        <f t="shared" si="43"/>
        <v>FAUX</v>
      </c>
      <c r="M167" s="112" t="str">
        <f t="shared" si="44"/>
        <v>FAUX</v>
      </c>
      <c r="N167" s="112" t="str">
        <f t="shared" si="45"/>
        <v>FAUX</v>
      </c>
      <c r="O167" s="112" t="str">
        <f t="shared" si="46"/>
        <v>FAUX</v>
      </c>
      <c r="P167" s="112" t="str">
        <f t="shared" si="48"/>
        <v>FAUX</v>
      </c>
      <c r="Q167" s="112"/>
      <c r="R167" s="109">
        <f>'Base de données (cachée)'!G138</f>
        <v>0</v>
      </c>
      <c r="S167" s="75">
        <f t="shared" si="41"/>
        <v>0</v>
      </c>
      <c r="Z167" s="26">
        <f t="shared" si="49"/>
        <v>0</v>
      </c>
      <c r="AA167" s="26">
        <f t="shared" si="50"/>
        <v>0</v>
      </c>
      <c r="AB167" s="26">
        <f t="shared" si="51"/>
        <v>0</v>
      </c>
      <c r="AC167" s="26">
        <f t="shared" si="52"/>
        <v>0</v>
      </c>
      <c r="AD167" s="26">
        <f t="shared" si="53"/>
        <v>0</v>
      </c>
      <c r="AE167" s="26">
        <f t="shared" si="54"/>
        <v>0</v>
      </c>
      <c r="AF167" s="26">
        <f t="shared" si="55"/>
        <v>0</v>
      </c>
      <c r="AG167" s="26">
        <f t="shared" si="56"/>
        <v>0</v>
      </c>
    </row>
    <row r="168" spans="1:33" ht="15" customHeight="1" x14ac:dyDescent="0.35">
      <c r="A168" s="37">
        <v>135</v>
      </c>
      <c r="B168" s="38"/>
      <c r="C168" s="38"/>
      <c r="D168" s="38"/>
      <c r="E168" s="38"/>
      <c r="F168" s="39"/>
      <c r="G168" s="39"/>
      <c r="H168" s="39"/>
      <c r="I168" s="38"/>
      <c r="J168" s="112">
        <f t="shared" si="47"/>
        <v>0</v>
      </c>
      <c r="K168" s="112" t="str">
        <f t="shared" si="42"/>
        <v>FAUX</v>
      </c>
      <c r="L168" s="112" t="str">
        <f t="shared" si="43"/>
        <v>FAUX</v>
      </c>
      <c r="M168" s="112" t="str">
        <f t="shared" si="44"/>
        <v>FAUX</v>
      </c>
      <c r="N168" s="112" t="str">
        <f t="shared" si="45"/>
        <v>FAUX</v>
      </c>
      <c r="O168" s="112" t="str">
        <f t="shared" si="46"/>
        <v>FAUX</v>
      </c>
      <c r="P168" s="112" t="str">
        <f t="shared" si="48"/>
        <v>FAUX</v>
      </c>
      <c r="Q168" s="112"/>
      <c r="R168" s="109">
        <f>'Base de données (cachée)'!G139</f>
        <v>0</v>
      </c>
      <c r="S168" s="75">
        <f t="shared" si="41"/>
        <v>0</v>
      </c>
      <c r="Z168" s="26">
        <f t="shared" si="49"/>
        <v>0</v>
      </c>
      <c r="AA168" s="26">
        <f t="shared" si="50"/>
        <v>0</v>
      </c>
      <c r="AB168" s="26">
        <f t="shared" si="51"/>
        <v>0</v>
      </c>
      <c r="AC168" s="26">
        <f t="shared" si="52"/>
        <v>0</v>
      </c>
      <c r="AD168" s="26">
        <f t="shared" si="53"/>
        <v>0</v>
      </c>
      <c r="AE168" s="26">
        <f t="shared" si="54"/>
        <v>0</v>
      </c>
      <c r="AF168" s="26">
        <f t="shared" si="55"/>
        <v>0</v>
      </c>
      <c r="AG168" s="26">
        <f t="shared" si="56"/>
        <v>0</v>
      </c>
    </row>
    <row r="169" spans="1:33" ht="15" customHeight="1" x14ac:dyDescent="0.35">
      <c r="A169" s="37">
        <v>136</v>
      </c>
      <c r="B169" s="38"/>
      <c r="C169" s="38"/>
      <c r="D169" s="38"/>
      <c r="E169" s="38"/>
      <c r="F169" s="39"/>
      <c r="G169" s="39"/>
      <c r="H169" s="39"/>
      <c r="I169" s="38"/>
      <c r="J169" s="112">
        <f t="shared" si="47"/>
        <v>0</v>
      </c>
      <c r="K169" s="112" t="str">
        <f t="shared" si="42"/>
        <v>FAUX</v>
      </c>
      <c r="L169" s="112" t="str">
        <f t="shared" si="43"/>
        <v>FAUX</v>
      </c>
      <c r="M169" s="112" t="str">
        <f t="shared" si="44"/>
        <v>FAUX</v>
      </c>
      <c r="N169" s="112" t="str">
        <f t="shared" si="45"/>
        <v>FAUX</v>
      </c>
      <c r="O169" s="112" t="str">
        <f t="shared" si="46"/>
        <v>FAUX</v>
      </c>
      <c r="P169" s="112" t="str">
        <f t="shared" si="48"/>
        <v>FAUX</v>
      </c>
      <c r="Q169" s="112"/>
      <c r="R169" s="109">
        <f>'Base de données (cachée)'!G140</f>
        <v>0</v>
      </c>
      <c r="S169" s="75">
        <f t="shared" si="41"/>
        <v>0</v>
      </c>
      <c r="Z169" s="26">
        <f t="shared" si="49"/>
        <v>0</v>
      </c>
      <c r="AA169" s="26">
        <f t="shared" si="50"/>
        <v>0</v>
      </c>
      <c r="AB169" s="26">
        <f t="shared" si="51"/>
        <v>0</v>
      </c>
      <c r="AC169" s="26">
        <f t="shared" si="52"/>
        <v>0</v>
      </c>
      <c r="AD169" s="26">
        <f t="shared" si="53"/>
        <v>0</v>
      </c>
      <c r="AE169" s="26">
        <f t="shared" si="54"/>
        <v>0</v>
      </c>
      <c r="AF169" s="26">
        <f t="shared" si="55"/>
        <v>0</v>
      </c>
      <c r="AG169" s="26">
        <f t="shared" si="56"/>
        <v>0</v>
      </c>
    </row>
    <row r="170" spans="1:33" ht="15" customHeight="1" x14ac:dyDescent="0.35">
      <c r="A170" s="37">
        <v>137</v>
      </c>
      <c r="B170" s="38"/>
      <c r="C170" s="38"/>
      <c r="D170" s="38"/>
      <c r="E170" s="38"/>
      <c r="F170" s="39"/>
      <c r="G170" s="39"/>
      <c r="H170" s="39"/>
      <c r="I170" s="38"/>
      <c r="J170" s="112">
        <f t="shared" si="47"/>
        <v>0</v>
      </c>
      <c r="K170" s="112" t="str">
        <f t="shared" si="42"/>
        <v>FAUX</v>
      </c>
      <c r="L170" s="112" t="str">
        <f t="shared" si="43"/>
        <v>FAUX</v>
      </c>
      <c r="M170" s="112" t="str">
        <f t="shared" si="44"/>
        <v>FAUX</v>
      </c>
      <c r="N170" s="112" t="str">
        <f t="shared" si="45"/>
        <v>FAUX</v>
      </c>
      <c r="O170" s="112" t="str">
        <f t="shared" si="46"/>
        <v>FAUX</v>
      </c>
      <c r="P170" s="112" t="str">
        <f t="shared" si="48"/>
        <v>FAUX</v>
      </c>
      <c r="Q170" s="112"/>
      <c r="R170" s="109">
        <f>'Base de données (cachée)'!G141</f>
        <v>0</v>
      </c>
      <c r="S170" s="75">
        <f t="shared" si="41"/>
        <v>0</v>
      </c>
      <c r="Z170" s="26">
        <f t="shared" si="49"/>
        <v>0</v>
      </c>
      <c r="AA170" s="26">
        <f t="shared" si="50"/>
        <v>0</v>
      </c>
      <c r="AB170" s="26">
        <f t="shared" si="51"/>
        <v>0</v>
      </c>
      <c r="AC170" s="26">
        <f t="shared" si="52"/>
        <v>0</v>
      </c>
      <c r="AD170" s="26">
        <f t="shared" si="53"/>
        <v>0</v>
      </c>
      <c r="AE170" s="26">
        <f t="shared" si="54"/>
        <v>0</v>
      </c>
      <c r="AF170" s="26">
        <f t="shared" si="55"/>
        <v>0</v>
      </c>
      <c r="AG170" s="26">
        <f t="shared" si="56"/>
        <v>0</v>
      </c>
    </row>
    <row r="171" spans="1:33" ht="15" customHeight="1" x14ac:dyDescent="0.35">
      <c r="A171" s="37">
        <v>138</v>
      </c>
      <c r="B171" s="38"/>
      <c r="C171" s="38"/>
      <c r="D171" s="38"/>
      <c r="E171" s="38"/>
      <c r="F171" s="39"/>
      <c r="G171" s="39"/>
      <c r="H171" s="39"/>
      <c r="I171" s="38"/>
      <c r="J171" s="112">
        <f t="shared" si="47"/>
        <v>0</v>
      </c>
      <c r="K171" s="112" t="str">
        <f t="shared" si="42"/>
        <v>FAUX</v>
      </c>
      <c r="L171" s="112" t="str">
        <f t="shared" si="43"/>
        <v>FAUX</v>
      </c>
      <c r="M171" s="112" t="str">
        <f t="shared" si="44"/>
        <v>FAUX</v>
      </c>
      <c r="N171" s="112" t="str">
        <f t="shared" si="45"/>
        <v>FAUX</v>
      </c>
      <c r="O171" s="112" t="str">
        <f t="shared" si="46"/>
        <v>FAUX</v>
      </c>
      <c r="P171" s="112" t="str">
        <f t="shared" si="48"/>
        <v>FAUX</v>
      </c>
      <c r="Q171" s="112"/>
      <c r="R171" s="109">
        <f>'Base de données (cachée)'!G142</f>
        <v>0</v>
      </c>
      <c r="S171" s="75">
        <f t="shared" si="41"/>
        <v>0</v>
      </c>
      <c r="Z171" s="26">
        <f t="shared" si="49"/>
        <v>0</v>
      </c>
      <c r="AA171" s="26">
        <f t="shared" si="50"/>
        <v>0</v>
      </c>
      <c r="AB171" s="26">
        <f t="shared" si="51"/>
        <v>0</v>
      </c>
      <c r="AC171" s="26">
        <f t="shared" si="52"/>
        <v>0</v>
      </c>
      <c r="AD171" s="26">
        <f t="shared" si="53"/>
        <v>0</v>
      </c>
      <c r="AE171" s="26">
        <f t="shared" si="54"/>
        <v>0</v>
      </c>
      <c r="AF171" s="26">
        <f t="shared" si="55"/>
        <v>0</v>
      </c>
      <c r="AG171" s="26">
        <f t="shared" si="56"/>
        <v>0</v>
      </c>
    </row>
    <row r="172" spans="1:33" ht="15" customHeight="1" x14ac:dyDescent="0.35">
      <c r="A172" s="37">
        <v>139</v>
      </c>
      <c r="B172" s="38"/>
      <c r="C172" s="38"/>
      <c r="D172" s="38"/>
      <c r="E172" s="38"/>
      <c r="F172" s="39"/>
      <c r="G172" s="39"/>
      <c r="H172" s="39"/>
      <c r="I172" s="38"/>
      <c r="J172" s="112">
        <f t="shared" si="47"/>
        <v>0</v>
      </c>
      <c r="K172" s="112" t="str">
        <f t="shared" si="42"/>
        <v>FAUX</v>
      </c>
      <c r="L172" s="112" t="str">
        <f t="shared" si="43"/>
        <v>FAUX</v>
      </c>
      <c r="M172" s="112" t="str">
        <f t="shared" si="44"/>
        <v>FAUX</v>
      </c>
      <c r="N172" s="112" t="str">
        <f t="shared" si="45"/>
        <v>FAUX</v>
      </c>
      <c r="O172" s="112" t="str">
        <f t="shared" si="46"/>
        <v>FAUX</v>
      </c>
      <c r="P172" s="112" t="str">
        <f t="shared" si="48"/>
        <v>FAUX</v>
      </c>
      <c r="Q172" s="112"/>
      <c r="R172" s="109">
        <f>'Base de données (cachée)'!G143</f>
        <v>0</v>
      </c>
      <c r="S172" s="75">
        <f t="shared" si="41"/>
        <v>0</v>
      </c>
      <c r="Z172" s="26">
        <f t="shared" si="49"/>
        <v>0</v>
      </c>
      <c r="AA172" s="26">
        <f t="shared" si="50"/>
        <v>0</v>
      </c>
      <c r="AB172" s="26">
        <f t="shared" si="51"/>
        <v>0</v>
      </c>
      <c r="AC172" s="26">
        <f t="shared" si="52"/>
        <v>0</v>
      </c>
      <c r="AD172" s="26">
        <f t="shared" si="53"/>
        <v>0</v>
      </c>
      <c r="AE172" s="26">
        <f t="shared" si="54"/>
        <v>0</v>
      </c>
      <c r="AF172" s="26">
        <f t="shared" si="55"/>
        <v>0</v>
      </c>
      <c r="AG172" s="26">
        <f t="shared" si="56"/>
        <v>0</v>
      </c>
    </row>
    <row r="173" spans="1:33" ht="15" customHeight="1" x14ac:dyDescent="0.35">
      <c r="A173" s="37">
        <v>140</v>
      </c>
      <c r="B173" s="38"/>
      <c r="C173" s="38"/>
      <c r="D173" s="38"/>
      <c r="E173" s="38"/>
      <c r="F173" s="39"/>
      <c r="G173" s="39"/>
      <c r="H173" s="39"/>
      <c r="I173" s="38"/>
      <c r="J173" s="112">
        <f t="shared" si="47"/>
        <v>0</v>
      </c>
      <c r="K173" s="112" t="str">
        <f t="shared" si="42"/>
        <v>FAUX</v>
      </c>
      <c r="L173" s="112" t="str">
        <f t="shared" si="43"/>
        <v>FAUX</v>
      </c>
      <c r="M173" s="112" t="str">
        <f t="shared" si="44"/>
        <v>FAUX</v>
      </c>
      <c r="N173" s="112" t="str">
        <f t="shared" si="45"/>
        <v>FAUX</v>
      </c>
      <c r="O173" s="112" t="str">
        <f t="shared" si="46"/>
        <v>FAUX</v>
      </c>
      <c r="P173" s="112" t="str">
        <f t="shared" si="48"/>
        <v>FAUX</v>
      </c>
      <c r="Q173" s="112"/>
      <c r="R173" s="109">
        <f>'Base de données (cachée)'!G144</f>
        <v>0</v>
      </c>
      <c r="S173" s="75">
        <f t="shared" si="41"/>
        <v>0</v>
      </c>
      <c r="Z173" s="26">
        <f t="shared" si="49"/>
        <v>0</v>
      </c>
      <c r="AA173" s="26">
        <f t="shared" si="50"/>
        <v>0</v>
      </c>
      <c r="AB173" s="26">
        <f t="shared" si="51"/>
        <v>0</v>
      </c>
      <c r="AC173" s="26">
        <f t="shared" si="52"/>
        <v>0</v>
      </c>
      <c r="AD173" s="26">
        <f t="shared" si="53"/>
        <v>0</v>
      </c>
      <c r="AE173" s="26">
        <f t="shared" si="54"/>
        <v>0</v>
      </c>
      <c r="AF173" s="26">
        <f t="shared" si="55"/>
        <v>0</v>
      </c>
      <c r="AG173" s="26">
        <f t="shared" si="56"/>
        <v>0</v>
      </c>
    </row>
    <row r="174" spans="1:33" ht="15" customHeight="1" x14ac:dyDescent="0.35">
      <c r="A174" s="37">
        <v>141</v>
      </c>
      <c r="B174" s="38"/>
      <c r="C174" s="38"/>
      <c r="D174" s="38"/>
      <c r="E174" s="38"/>
      <c r="F174" s="39"/>
      <c r="G174" s="39"/>
      <c r="H174" s="39"/>
      <c r="I174" s="38"/>
      <c r="J174" s="112">
        <f t="shared" si="47"/>
        <v>0</v>
      </c>
      <c r="K174" s="112" t="str">
        <f t="shared" si="42"/>
        <v>FAUX</v>
      </c>
      <c r="L174" s="112" t="str">
        <f t="shared" si="43"/>
        <v>FAUX</v>
      </c>
      <c r="M174" s="112" t="str">
        <f t="shared" si="44"/>
        <v>FAUX</v>
      </c>
      <c r="N174" s="112" t="str">
        <f t="shared" si="45"/>
        <v>FAUX</v>
      </c>
      <c r="O174" s="112" t="str">
        <f t="shared" si="46"/>
        <v>FAUX</v>
      </c>
      <c r="P174" s="112" t="str">
        <f t="shared" si="48"/>
        <v>FAUX</v>
      </c>
      <c r="Q174" s="112"/>
      <c r="R174" s="109">
        <f>'Base de données (cachée)'!G145</f>
        <v>0</v>
      </c>
      <c r="S174" s="75">
        <f t="shared" si="41"/>
        <v>0</v>
      </c>
      <c r="Z174" s="26">
        <f t="shared" si="49"/>
        <v>0</v>
      </c>
      <c r="AA174" s="26">
        <f t="shared" si="50"/>
        <v>0</v>
      </c>
      <c r="AB174" s="26">
        <f t="shared" si="51"/>
        <v>0</v>
      </c>
      <c r="AC174" s="26">
        <f t="shared" si="52"/>
        <v>0</v>
      </c>
      <c r="AD174" s="26">
        <f t="shared" si="53"/>
        <v>0</v>
      </c>
      <c r="AE174" s="26">
        <f t="shared" si="54"/>
        <v>0</v>
      </c>
      <c r="AF174" s="26">
        <f t="shared" si="55"/>
        <v>0</v>
      </c>
      <c r="AG174" s="26">
        <f t="shared" si="56"/>
        <v>0</v>
      </c>
    </row>
    <row r="175" spans="1:33" ht="15" customHeight="1" x14ac:dyDescent="0.35">
      <c r="A175" s="37">
        <v>142</v>
      </c>
      <c r="B175" s="38"/>
      <c r="C175" s="38"/>
      <c r="D175" s="38"/>
      <c r="E175" s="38"/>
      <c r="F175" s="39"/>
      <c r="G175" s="39"/>
      <c r="H175" s="39"/>
      <c r="I175" s="38"/>
      <c r="J175" s="112">
        <f t="shared" si="47"/>
        <v>0</v>
      </c>
      <c r="K175" s="112" t="str">
        <f t="shared" si="42"/>
        <v>FAUX</v>
      </c>
      <c r="L175" s="112" t="str">
        <f t="shared" si="43"/>
        <v>FAUX</v>
      </c>
      <c r="M175" s="112" t="str">
        <f t="shared" si="44"/>
        <v>FAUX</v>
      </c>
      <c r="N175" s="112" t="str">
        <f t="shared" si="45"/>
        <v>FAUX</v>
      </c>
      <c r="O175" s="112" t="str">
        <f t="shared" si="46"/>
        <v>FAUX</v>
      </c>
      <c r="P175" s="112" t="str">
        <f t="shared" si="48"/>
        <v>FAUX</v>
      </c>
      <c r="Q175" s="112"/>
      <c r="R175" s="109">
        <f>'Base de données (cachée)'!G146</f>
        <v>0</v>
      </c>
      <c r="S175" s="75">
        <f t="shared" si="41"/>
        <v>0</v>
      </c>
      <c r="Z175" s="26">
        <f t="shared" si="49"/>
        <v>0</v>
      </c>
      <c r="AA175" s="26">
        <f t="shared" si="50"/>
        <v>0</v>
      </c>
      <c r="AB175" s="26">
        <f t="shared" si="51"/>
        <v>0</v>
      </c>
      <c r="AC175" s="26">
        <f t="shared" si="52"/>
        <v>0</v>
      </c>
      <c r="AD175" s="26">
        <f t="shared" si="53"/>
        <v>0</v>
      </c>
      <c r="AE175" s="26">
        <f t="shared" si="54"/>
        <v>0</v>
      </c>
      <c r="AF175" s="26">
        <f t="shared" si="55"/>
        <v>0</v>
      </c>
      <c r="AG175" s="26">
        <f t="shared" si="56"/>
        <v>0</v>
      </c>
    </row>
    <row r="176" spans="1:33" ht="15" customHeight="1" x14ac:dyDescent="0.35">
      <c r="A176" s="37">
        <v>143</v>
      </c>
      <c r="B176" s="38"/>
      <c r="C176" s="38"/>
      <c r="D176" s="38"/>
      <c r="E176" s="38"/>
      <c r="F176" s="39"/>
      <c r="G176" s="39"/>
      <c r="H176" s="39"/>
      <c r="I176" s="38"/>
      <c r="J176" s="112">
        <f t="shared" si="47"/>
        <v>0</v>
      </c>
      <c r="K176" s="112" t="str">
        <f t="shared" si="42"/>
        <v>FAUX</v>
      </c>
      <c r="L176" s="112" t="str">
        <f t="shared" si="43"/>
        <v>FAUX</v>
      </c>
      <c r="M176" s="112" t="str">
        <f t="shared" si="44"/>
        <v>FAUX</v>
      </c>
      <c r="N176" s="112" t="str">
        <f t="shared" si="45"/>
        <v>FAUX</v>
      </c>
      <c r="O176" s="112" t="str">
        <f t="shared" si="46"/>
        <v>FAUX</v>
      </c>
      <c r="P176" s="112" t="str">
        <f t="shared" si="48"/>
        <v>FAUX</v>
      </c>
      <c r="Q176" s="112"/>
      <c r="R176" s="109">
        <f>'Base de données (cachée)'!G147</f>
        <v>0</v>
      </c>
      <c r="S176" s="75">
        <f t="shared" si="41"/>
        <v>0</v>
      </c>
      <c r="Z176" s="26">
        <f t="shared" si="49"/>
        <v>0</v>
      </c>
      <c r="AA176" s="26">
        <f t="shared" si="50"/>
        <v>0</v>
      </c>
      <c r="AB176" s="26">
        <f t="shared" si="51"/>
        <v>0</v>
      </c>
      <c r="AC176" s="26">
        <f t="shared" si="52"/>
        <v>0</v>
      </c>
      <c r="AD176" s="26">
        <f t="shared" si="53"/>
        <v>0</v>
      </c>
      <c r="AE176" s="26">
        <f t="shared" si="54"/>
        <v>0</v>
      </c>
      <c r="AF176" s="26">
        <f t="shared" si="55"/>
        <v>0</v>
      </c>
      <c r="AG176" s="26">
        <f t="shared" si="56"/>
        <v>0</v>
      </c>
    </row>
    <row r="177" spans="1:33" ht="15" customHeight="1" x14ac:dyDescent="0.35">
      <c r="A177" s="37">
        <v>144</v>
      </c>
      <c r="B177" s="38"/>
      <c r="C177" s="38"/>
      <c r="D177" s="38"/>
      <c r="E177" s="38"/>
      <c r="F177" s="39"/>
      <c r="G177" s="39"/>
      <c r="H177" s="39"/>
      <c r="I177" s="38"/>
      <c r="J177" s="112">
        <f t="shared" si="47"/>
        <v>0</v>
      </c>
      <c r="K177" s="112" t="str">
        <f t="shared" si="42"/>
        <v>FAUX</v>
      </c>
      <c r="L177" s="112" t="str">
        <f t="shared" si="43"/>
        <v>FAUX</v>
      </c>
      <c r="M177" s="112" t="str">
        <f t="shared" si="44"/>
        <v>FAUX</v>
      </c>
      <c r="N177" s="112" t="str">
        <f t="shared" si="45"/>
        <v>FAUX</v>
      </c>
      <c r="O177" s="112" t="str">
        <f t="shared" si="46"/>
        <v>FAUX</v>
      </c>
      <c r="P177" s="112" t="str">
        <f t="shared" si="48"/>
        <v>FAUX</v>
      </c>
      <c r="Q177" s="112"/>
      <c r="R177" s="109">
        <f>'Base de données (cachée)'!G148</f>
        <v>0</v>
      </c>
      <c r="S177" s="75">
        <f t="shared" si="41"/>
        <v>0</v>
      </c>
      <c r="Z177" s="26">
        <f t="shared" si="49"/>
        <v>0</v>
      </c>
      <c r="AA177" s="26">
        <f t="shared" si="50"/>
        <v>0</v>
      </c>
      <c r="AB177" s="26">
        <f t="shared" si="51"/>
        <v>0</v>
      </c>
      <c r="AC177" s="26">
        <f t="shared" si="52"/>
        <v>0</v>
      </c>
      <c r="AD177" s="26">
        <f t="shared" si="53"/>
        <v>0</v>
      </c>
      <c r="AE177" s="26">
        <f t="shared" si="54"/>
        <v>0</v>
      </c>
      <c r="AF177" s="26">
        <f t="shared" si="55"/>
        <v>0</v>
      </c>
      <c r="AG177" s="26">
        <f t="shared" si="56"/>
        <v>0</v>
      </c>
    </row>
    <row r="178" spans="1:33" ht="15" customHeight="1" x14ac:dyDescent="0.35">
      <c r="A178" s="37">
        <v>145</v>
      </c>
      <c r="B178" s="38"/>
      <c r="C178" s="38"/>
      <c r="D178" s="38"/>
      <c r="E178" s="38"/>
      <c r="F178" s="39"/>
      <c r="G178" s="39"/>
      <c r="H178" s="39"/>
      <c r="I178" s="38"/>
      <c r="J178" s="112">
        <f t="shared" si="47"/>
        <v>0</v>
      </c>
      <c r="K178" s="112" t="str">
        <f t="shared" si="42"/>
        <v>FAUX</v>
      </c>
      <c r="L178" s="112" t="str">
        <f t="shared" si="43"/>
        <v>FAUX</v>
      </c>
      <c r="M178" s="112" t="str">
        <f t="shared" si="44"/>
        <v>FAUX</v>
      </c>
      <c r="N178" s="112" t="str">
        <f t="shared" si="45"/>
        <v>FAUX</v>
      </c>
      <c r="O178" s="112" t="str">
        <f t="shared" si="46"/>
        <v>FAUX</v>
      </c>
      <c r="P178" s="112" t="str">
        <f t="shared" si="48"/>
        <v>FAUX</v>
      </c>
      <c r="Q178" s="112"/>
      <c r="R178" s="109">
        <f>'Base de données (cachée)'!G149</f>
        <v>0</v>
      </c>
      <c r="S178" s="75">
        <f t="shared" si="41"/>
        <v>0</v>
      </c>
      <c r="Z178" s="26">
        <f t="shared" si="49"/>
        <v>0</v>
      </c>
      <c r="AA178" s="26">
        <f t="shared" si="50"/>
        <v>0</v>
      </c>
      <c r="AB178" s="26">
        <f t="shared" si="51"/>
        <v>0</v>
      </c>
      <c r="AC178" s="26">
        <f t="shared" si="52"/>
        <v>0</v>
      </c>
      <c r="AD178" s="26">
        <f t="shared" si="53"/>
        <v>0</v>
      </c>
      <c r="AE178" s="26">
        <f t="shared" si="54"/>
        <v>0</v>
      </c>
      <c r="AF178" s="26">
        <f t="shared" si="55"/>
        <v>0</v>
      </c>
      <c r="AG178" s="26">
        <f t="shared" si="56"/>
        <v>0</v>
      </c>
    </row>
    <row r="179" spans="1:33" ht="15" customHeight="1" x14ac:dyDescent="0.35">
      <c r="A179" s="37">
        <v>146</v>
      </c>
      <c r="B179" s="38"/>
      <c r="C179" s="38"/>
      <c r="D179" s="38"/>
      <c r="E179" s="38"/>
      <c r="F179" s="39"/>
      <c r="G179" s="39"/>
      <c r="H179" s="39"/>
      <c r="I179" s="38"/>
      <c r="J179" s="112">
        <f t="shared" si="47"/>
        <v>0</v>
      </c>
      <c r="K179" s="112" t="str">
        <f t="shared" si="42"/>
        <v>FAUX</v>
      </c>
      <c r="L179" s="112" t="str">
        <f t="shared" si="43"/>
        <v>FAUX</v>
      </c>
      <c r="M179" s="112" t="str">
        <f t="shared" si="44"/>
        <v>FAUX</v>
      </c>
      <c r="N179" s="112" t="str">
        <f t="shared" si="45"/>
        <v>FAUX</v>
      </c>
      <c r="O179" s="112" t="str">
        <f t="shared" si="46"/>
        <v>FAUX</v>
      </c>
      <c r="P179" s="112" t="str">
        <f t="shared" si="48"/>
        <v>FAUX</v>
      </c>
      <c r="Q179" s="112"/>
      <c r="R179" s="109">
        <f>'Base de données (cachée)'!G150</f>
        <v>0</v>
      </c>
      <c r="S179" s="75">
        <f t="shared" si="41"/>
        <v>0</v>
      </c>
      <c r="Z179" s="26">
        <f t="shared" si="49"/>
        <v>0</v>
      </c>
      <c r="AA179" s="26">
        <f t="shared" si="50"/>
        <v>0</v>
      </c>
      <c r="AB179" s="26">
        <f t="shared" si="51"/>
        <v>0</v>
      </c>
      <c r="AC179" s="26">
        <f t="shared" si="52"/>
        <v>0</v>
      </c>
      <c r="AD179" s="26">
        <f t="shared" si="53"/>
        <v>0</v>
      </c>
      <c r="AE179" s="26">
        <f t="shared" si="54"/>
        <v>0</v>
      </c>
      <c r="AF179" s="26">
        <f t="shared" si="55"/>
        <v>0</v>
      </c>
      <c r="AG179" s="26">
        <f t="shared" si="56"/>
        <v>0</v>
      </c>
    </row>
    <row r="180" spans="1:33" ht="15" customHeight="1" x14ac:dyDescent="0.35">
      <c r="A180" s="37">
        <v>147</v>
      </c>
      <c r="B180" s="38"/>
      <c r="C180" s="38"/>
      <c r="D180" s="38"/>
      <c r="E180" s="38"/>
      <c r="F180" s="39"/>
      <c r="G180" s="39"/>
      <c r="H180" s="39"/>
      <c r="I180" s="38"/>
      <c r="J180" s="112">
        <f t="shared" si="47"/>
        <v>0</v>
      </c>
      <c r="K180" s="112" t="str">
        <f t="shared" si="42"/>
        <v>FAUX</v>
      </c>
      <c r="L180" s="112" t="str">
        <f t="shared" si="43"/>
        <v>FAUX</v>
      </c>
      <c r="M180" s="112" t="str">
        <f t="shared" si="44"/>
        <v>FAUX</v>
      </c>
      <c r="N180" s="112" t="str">
        <f t="shared" si="45"/>
        <v>FAUX</v>
      </c>
      <c r="O180" s="112" t="str">
        <f t="shared" si="46"/>
        <v>FAUX</v>
      </c>
      <c r="P180" s="112" t="str">
        <f t="shared" si="48"/>
        <v>FAUX</v>
      </c>
      <c r="Q180" s="112"/>
      <c r="R180" s="109">
        <f>'Base de données (cachée)'!G151</f>
        <v>0</v>
      </c>
      <c r="S180" s="75">
        <f t="shared" si="41"/>
        <v>0</v>
      </c>
      <c r="Z180" s="26">
        <f t="shared" si="49"/>
        <v>0</v>
      </c>
      <c r="AA180" s="26">
        <f t="shared" si="50"/>
        <v>0</v>
      </c>
      <c r="AB180" s="26">
        <f t="shared" si="51"/>
        <v>0</v>
      </c>
      <c r="AC180" s="26">
        <f t="shared" si="52"/>
        <v>0</v>
      </c>
      <c r="AD180" s="26">
        <f t="shared" si="53"/>
        <v>0</v>
      </c>
      <c r="AE180" s="26">
        <f t="shared" si="54"/>
        <v>0</v>
      </c>
      <c r="AF180" s="26">
        <f t="shared" si="55"/>
        <v>0</v>
      </c>
      <c r="AG180" s="26">
        <f t="shared" si="56"/>
        <v>0</v>
      </c>
    </row>
    <row r="181" spans="1:33" ht="15" customHeight="1" x14ac:dyDescent="0.35">
      <c r="A181" s="37">
        <v>148</v>
      </c>
      <c r="B181" s="38"/>
      <c r="C181" s="38"/>
      <c r="D181" s="38"/>
      <c r="E181" s="38"/>
      <c r="F181" s="39"/>
      <c r="G181" s="39"/>
      <c r="H181" s="39"/>
      <c r="I181" s="38"/>
      <c r="J181" s="112">
        <f t="shared" si="47"/>
        <v>0</v>
      </c>
      <c r="K181" s="112" t="str">
        <f t="shared" si="42"/>
        <v>FAUX</v>
      </c>
      <c r="L181" s="112" t="str">
        <f t="shared" si="43"/>
        <v>FAUX</v>
      </c>
      <c r="M181" s="112" t="str">
        <f t="shared" si="44"/>
        <v>FAUX</v>
      </c>
      <c r="N181" s="112" t="str">
        <f t="shared" si="45"/>
        <v>FAUX</v>
      </c>
      <c r="O181" s="112" t="str">
        <f t="shared" si="46"/>
        <v>FAUX</v>
      </c>
      <c r="P181" s="112" t="str">
        <f t="shared" si="48"/>
        <v>FAUX</v>
      </c>
      <c r="Q181" s="112"/>
      <c r="R181" s="109">
        <f>'Base de données (cachée)'!G152</f>
        <v>0</v>
      </c>
      <c r="S181" s="75">
        <f t="shared" si="41"/>
        <v>0</v>
      </c>
      <c r="Z181" s="26">
        <f t="shared" si="49"/>
        <v>0</v>
      </c>
      <c r="AA181" s="26">
        <f t="shared" si="50"/>
        <v>0</v>
      </c>
      <c r="AB181" s="26">
        <f t="shared" si="51"/>
        <v>0</v>
      </c>
      <c r="AC181" s="26">
        <f t="shared" si="52"/>
        <v>0</v>
      </c>
      <c r="AD181" s="26">
        <f t="shared" si="53"/>
        <v>0</v>
      </c>
      <c r="AE181" s="26">
        <f t="shared" si="54"/>
        <v>0</v>
      </c>
      <c r="AF181" s="26">
        <f t="shared" si="55"/>
        <v>0</v>
      </c>
      <c r="AG181" s="26">
        <f t="shared" si="56"/>
        <v>0</v>
      </c>
    </row>
    <row r="182" spans="1:33" ht="15" customHeight="1" x14ac:dyDescent="0.35">
      <c r="A182" s="37">
        <v>149</v>
      </c>
      <c r="B182" s="38"/>
      <c r="C182" s="38"/>
      <c r="D182" s="38"/>
      <c r="E182" s="38"/>
      <c r="F182" s="39"/>
      <c r="G182" s="39"/>
      <c r="H182" s="39"/>
      <c r="I182" s="38"/>
      <c r="J182" s="112">
        <f t="shared" si="47"/>
        <v>0</v>
      </c>
      <c r="K182" s="112" t="str">
        <f t="shared" si="42"/>
        <v>FAUX</v>
      </c>
      <c r="L182" s="112" t="str">
        <f t="shared" si="43"/>
        <v>FAUX</v>
      </c>
      <c r="M182" s="112" t="str">
        <f t="shared" si="44"/>
        <v>FAUX</v>
      </c>
      <c r="N182" s="112" t="str">
        <f t="shared" si="45"/>
        <v>FAUX</v>
      </c>
      <c r="O182" s="112" t="str">
        <f t="shared" si="46"/>
        <v>FAUX</v>
      </c>
      <c r="P182" s="112" t="str">
        <f t="shared" si="48"/>
        <v>FAUX</v>
      </c>
      <c r="Q182" s="112"/>
      <c r="R182" s="109">
        <f>'Base de données (cachée)'!G153</f>
        <v>0</v>
      </c>
      <c r="S182" s="75">
        <f t="shared" si="41"/>
        <v>0</v>
      </c>
      <c r="Z182" s="26">
        <f t="shared" si="49"/>
        <v>0</v>
      </c>
      <c r="AA182" s="26">
        <f t="shared" si="50"/>
        <v>0</v>
      </c>
      <c r="AB182" s="26">
        <f t="shared" si="51"/>
        <v>0</v>
      </c>
      <c r="AC182" s="26">
        <f t="shared" si="52"/>
        <v>0</v>
      </c>
      <c r="AD182" s="26">
        <f t="shared" si="53"/>
        <v>0</v>
      </c>
      <c r="AE182" s="26">
        <f t="shared" si="54"/>
        <v>0</v>
      </c>
      <c r="AF182" s="26">
        <f t="shared" si="55"/>
        <v>0</v>
      </c>
      <c r="AG182" s="26">
        <f t="shared" si="56"/>
        <v>0</v>
      </c>
    </row>
    <row r="183" spans="1:33" ht="15" customHeight="1" x14ac:dyDescent="0.35">
      <c r="A183" s="37">
        <v>150</v>
      </c>
      <c r="B183" s="38"/>
      <c r="C183" s="38"/>
      <c r="D183" s="38"/>
      <c r="E183" s="38"/>
      <c r="F183" s="39"/>
      <c r="G183" s="39"/>
      <c r="H183" s="39"/>
      <c r="I183" s="38"/>
      <c r="J183" s="112">
        <f t="shared" si="47"/>
        <v>0</v>
      </c>
      <c r="K183" s="112" t="str">
        <f t="shared" si="42"/>
        <v>FAUX</v>
      </c>
      <c r="L183" s="112" t="str">
        <f t="shared" si="43"/>
        <v>FAUX</v>
      </c>
      <c r="M183" s="112" t="str">
        <f t="shared" si="44"/>
        <v>FAUX</v>
      </c>
      <c r="N183" s="112" t="str">
        <f t="shared" si="45"/>
        <v>FAUX</v>
      </c>
      <c r="O183" s="112" t="str">
        <f t="shared" si="46"/>
        <v>FAUX</v>
      </c>
      <c r="P183" s="112" t="str">
        <f t="shared" si="48"/>
        <v>FAUX</v>
      </c>
      <c r="Q183" s="112"/>
      <c r="R183" s="109">
        <f>'Base de données (cachée)'!G154</f>
        <v>0</v>
      </c>
      <c r="S183" s="75">
        <f t="shared" si="41"/>
        <v>0</v>
      </c>
      <c r="Z183" s="26">
        <f t="shared" si="49"/>
        <v>0</v>
      </c>
      <c r="AA183" s="26">
        <f t="shared" si="50"/>
        <v>0</v>
      </c>
      <c r="AB183" s="26">
        <f t="shared" si="51"/>
        <v>0</v>
      </c>
      <c r="AC183" s="26">
        <f t="shared" si="52"/>
        <v>0</v>
      </c>
      <c r="AD183" s="26">
        <f t="shared" si="53"/>
        <v>0</v>
      </c>
      <c r="AE183" s="26">
        <f t="shared" si="54"/>
        <v>0</v>
      </c>
      <c r="AF183" s="26">
        <f t="shared" si="55"/>
        <v>0</v>
      </c>
      <c r="AG183" s="26">
        <f t="shared" si="56"/>
        <v>0</v>
      </c>
    </row>
    <row r="184" spans="1:33" ht="15" customHeight="1" x14ac:dyDescent="0.35">
      <c r="A184" s="37">
        <v>151</v>
      </c>
      <c r="B184" s="38"/>
      <c r="C184" s="38"/>
      <c r="D184" s="38"/>
      <c r="E184" s="38"/>
      <c r="F184" s="39"/>
      <c r="G184" s="39"/>
      <c r="H184" s="39"/>
      <c r="I184" s="38"/>
      <c r="J184" s="112">
        <f t="shared" si="47"/>
        <v>0</v>
      </c>
      <c r="K184" s="112" t="str">
        <f t="shared" si="42"/>
        <v>FAUX</v>
      </c>
      <c r="L184" s="112" t="str">
        <f t="shared" si="43"/>
        <v>FAUX</v>
      </c>
      <c r="M184" s="112" t="str">
        <f t="shared" si="44"/>
        <v>FAUX</v>
      </c>
      <c r="N184" s="112" t="str">
        <f t="shared" si="45"/>
        <v>FAUX</v>
      </c>
      <c r="O184" s="112" t="str">
        <f t="shared" si="46"/>
        <v>FAUX</v>
      </c>
      <c r="P184" s="112" t="str">
        <f t="shared" si="48"/>
        <v>FAUX</v>
      </c>
      <c r="Q184" s="112"/>
      <c r="R184" s="109">
        <f>'Base de données (cachée)'!G155</f>
        <v>0</v>
      </c>
      <c r="S184" s="75">
        <f t="shared" si="41"/>
        <v>0</v>
      </c>
      <c r="Z184" s="26">
        <f t="shared" si="49"/>
        <v>0</v>
      </c>
      <c r="AA184" s="26">
        <f t="shared" si="50"/>
        <v>0</v>
      </c>
      <c r="AB184" s="26">
        <f t="shared" si="51"/>
        <v>0</v>
      </c>
      <c r="AC184" s="26">
        <f t="shared" si="52"/>
        <v>0</v>
      </c>
      <c r="AD184" s="26">
        <f t="shared" si="53"/>
        <v>0</v>
      </c>
      <c r="AE184" s="26">
        <f t="shared" si="54"/>
        <v>0</v>
      </c>
      <c r="AF184" s="26">
        <f t="shared" si="55"/>
        <v>0</v>
      </c>
      <c r="AG184" s="26">
        <f t="shared" si="56"/>
        <v>0</v>
      </c>
    </row>
    <row r="185" spans="1:33" ht="15" customHeight="1" x14ac:dyDescent="0.35">
      <c r="A185" s="37">
        <v>152</v>
      </c>
      <c r="B185" s="38"/>
      <c r="C185" s="38"/>
      <c r="D185" s="38"/>
      <c r="E185" s="38"/>
      <c r="F185" s="39"/>
      <c r="G185" s="39"/>
      <c r="H185" s="39"/>
      <c r="I185" s="38"/>
      <c r="J185" s="112">
        <f t="shared" si="47"/>
        <v>0</v>
      </c>
      <c r="K185" s="112" t="str">
        <f t="shared" si="42"/>
        <v>FAUX</v>
      </c>
      <c r="L185" s="112" t="str">
        <f t="shared" si="43"/>
        <v>FAUX</v>
      </c>
      <c r="M185" s="112" t="str">
        <f t="shared" si="44"/>
        <v>FAUX</v>
      </c>
      <c r="N185" s="112" t="str">
        <f t="shared" si="45"/>
        <v>FAUX</v>
      </c>
      <c r="O185" s="112" t="str">
        <f t="shared" si="46"/>
        <v>FAUX</v>
      </c>
      <c r="P185" s="112" t="str">
        <f t="shared" si="48"/>
        <v>FAUX</v>
      </c>
      <c r="Q185" s="112"/>
      <c r="R185" s="109">
        <f>'Base de données (cachée)'!G156</f>
        <v>0</v>
      </c>
      <c r="S185" s="75">
        <f t="shared" si="41"/>
        <v>0</v>
      </c>
      <c r="Z185" s="26">
        <f t="shared" si="49"/>
        <v>0</v>
      </c>
      <c r="AA185" s="26">
        <f t="shared" si="50"/>
        <v>0</v>
      </c>
      <c r="AB185" s="26">
        <f t="shared" si="51"/>
        <v>0</v>
      </c>
      <c r="AC185" s="26">
        <f t="shared" si="52"/>
        <v>0</v>
      </c>
      <c r="AD185" s="26">
        <f t="shared" si="53"/>
        <v>0</v>
      </c>
      <c r="AE185" s="26">
        <f t="shared" si="54"/>
        <v>0</v>
      </c>
      <c r="AF185" s="26">
        <f t="shared" si="55"/>
        <v>0</v>
      </c>
      <c r="AG185" s="26">
        <f t="shared" si="56"/>
        <v>0</v>
      </c>
    </row>
    <row r="186" spans="1:33" ht="15" customHeight="1" x14ac:dyDescent="0.35">
      <c r="A186" s="37">
        <v>153</v>
      </c>
      <c r="B186" s="38"/>
      <c r="C186" s="38"/>
      <c r="D186" s="38"/>
      <c r="E186" s="38"/>
      <c r="F186" s="39"/>
      <c r="G186" s="39"/>
      <c r="H186" s="39"/>
      <c r="I186" s="38"/>
      <c r="J186" s="112">
        <f t="shared" si="47"/>
        <v>0</v>
      </c>
      <c r="K186" s="112" t="str">
        <f t="shared" si="42"/>
        <v>FAUX</v>
      </c>
      <c r="L186" s="112" t="str">
        <f t="shared" si="43"/>
        <v>FAUX</v>
      </c>
      <c r="M186" s="112" t="str">
        <f t="shared" si="44"/>
        <v>FAUX</v>
      </c>
      <c r="N186" s="112" t="str">
        <f t="shared" si="45"/>
        <v>FAUX</v>
      </c>
      <c r="O186" s="112" t="str">
        <f t="shared" si="46"/>
        <v>FAUX</v>
      </c>
      <c r="P186" s="112" t="str">
        <f t="shared" si="48"/>
        <v>FAUX</v>
      </c>
      <c r="Q186" s="112"/>
      <c r="R186" s="109">
        <f>'Base de données (cachée)'!G157</f>
        <v>0</v>
      </c>
      <c r="S186" s="75">
        <f t="shared" si="41"/>
        <v>0</v>
      </c>
      <c r="Z186" s="26">
        <f t="shared" si="49"/>
        <v>0</v>
      </c>
      <c r="AA186" s="26">
        <f t="shared" si="50"/>
        <v>0</v>
      </c>
      <c r="AB186" s="26">
        <f t="shared" si="51"/>
        <v>0</v>
      </c>
      <c r="AC186" s="26">
        <f t="shared" si="52"/>
        <v>0</v>
      </c>
      <c r="AD186" s="26">
        <f t="shared" si="53"/>
        <v>0</v>
      </c>
      <c r="AE186" s="26">
        <f t="shared" si="54"/>
        <v>0</v>
      </c>
      <c r="AF186" s="26">
        <f t="shared" si="55"/>
        <v>0</v>
      </c>
      <c r="AG186" s="26">
        <f t="shared" si="56"/>
        <v>0</v>
      </c>
    </row>
    <row r="187" spans="1:33" ht="15" customHeight="1" x14ac:dyDescent="0.35">
      <c r="A187" s="37">
        <v>154</v>
      </c>
      <c r="B187" s="38"/>
      <c r="C187" s="38"/>
      <c r="D187" s="38"/>
      <c r="E187" s="38"/>
      <c r="F187" s="39"/>
      <c r="G187" s="39"/>
      <c r="H187" s="39"/>
      <c r="I187" s="38"/>
      <c r="J187" s="112">
        <f t="shared" si="47"/>
        <v>0</v>
      </c>
      <c r="K187" s="112" t="str">
        <f t="shared" si="42"/>
        <v>FAUX</v>
      </c>
      <c r="L187" s="112" t="str">
        <f t="shared" si="43"/>
        <v>FAUX</v>
      </c>
      <c r="M187" s="112" t="str">
        <f t="shared" si="44"/>
        <v>FAUX</v>
      </c>
      <c r="N187" s="112" t="str">
        <f t="shared" si="45"/>
        <v>FAUX</v>
      </c>
      <c r="O187" s="112" t="str">
        <f t="shared" si="46"/>
        <v>FAUX</v>
      </c>
      <c r="P187" s="112" t="str">
        <f t="shared" si="48"/>
        <v>FAUX</v>
      </c>
      <c r="Q187" s="112"/>
      <c r="R187" s="109">
        <f>'Base de données (cachée)'!G158</f>
        <v>0</v>
      </c>
      <c r="S187" s="75">
        <f t="shared" si="41"/>
        <v>0</v>
      </c>
      <c r="Z187" s="26">
        <f t="shared" si="49"/>
        <v>0</v>
      </c>
      <c r="AA187" s="26">
        <f t="shared" si="50"/>
        <v>0</v>
      </c>
      <c r="AB187" s="26">
        <f t="shared" si="51"/>
        <v>0</v>
      </c>
      <c r="AC187" s="26">
        <f t="shared" si="52"/>
        <v>0</v>
      </c>
      <c r="AD187" s="26">
        <f t="shared" si="53"/>
        <v>0</v>
      </c>
      <c r="AE187" s="26">
        <f t="shared" si="54"/>
        <v>0</v>
      </c>
      <c r="AF187" s="26">
        <f t="shared" si="55"/>
        <v>0</v>
      </c>
      <c r="AG187" s="26">
        <f t="shared" si="56"/>
        <v>0</v>
      </c>
    </row>
    <row r="188" spans="1:33" ht="15" customHeight="1" x14ac:dyDescent="0.35">
      <c r="A188" s="37">
        <v>155</v>
      </c>
      <c r="B188" s="38"/>
      <c r="C188" s="38"/>
      <c r="D188" s="38"/>
      <c r="E188" s="38"/>
      <c r="F188" s="39"/>
      <c r="G188" s="39"/>
      <c r="H188" s="39"/>
      <c r="I188" s="38"/>
      <c r="J188" s="112">
        <f t="shared" si="47"/>
        <v>0</v>
      </c>
      <c r="K188" s="112" t="str">
        <f t="shared" si="42"/>
        <v>FAUX</v>
      </c>
      <c r="L188" s="112" t="str">
        <f t="shared" si="43"/>
        <v>FAUX</v>
      </c>
      <c r="M188" s="112" t="str">
        <f t="shared" si="44"/>
        <v>FAUX</v>
      </c>
      <c r="N188" s="112" t="str">
        <f t="shared" si="45"/>
        <v>FAUX</v>
      </c>
      <c r="O188" s="112" t="str">
        <f t="shared" si="46"/>
        <v>FAUX</v>
      </c>
      <c r="P188" s="112" t="str">
        <f t="shared" si="48"/>
        <v>FAUX</v>
      </c>
      <c r="Q188" s="112"/>
      <c r="R188" s="109">
        <f>'Base de données (cachée)'!G159</f>
        <v>0</v>
      </c>
      <c r="S188" s="75">
        <f t="shared" si="41"/>
        <v>0</v>
      </c>
      <c r="Z188" s="26">
        <f t="shared" si="49"/>
        <v>0</v>
      </c>
      <c r="AA188" s="26">
        <f t="shared" si="50"/>
        <v>0</v>
      </c>
      <c r="AB188" s="26">
        <f t="shared" si="51"/>
        <v>0</v>
      </c>
      <c r="AC188" s="26">
        <f t="shared" si="52"/>
        <v>0</v>
      </c>
      <c r="AD188" s="26">
        <f t="shared" si="53"/>
        <v>0</v>
      </c>
      <c r="AE188" s="26">
        <f t="shared" si="54"/>
        <v>0</v>
      </c>
      <c r="AF188" s="26">
        <f t="shared" si="55"/>
        <v>0</v>
      </c>
      <c r="AG188" s="26">
        <f t="shared" si="56"/>
        <v>0</v>
      </c>
    </row>
    <row r="189" spans="1:33" ht="15" customHeight="1" x14ac:dyDescent="0.35">
      <c r="A189" s="37">
        <v>156</v>
      </c>
      <c r="B189" s="38"/>
      <c r="C189" s="38"/>
      <c r="D189" s="38"/>
      <c r="E189" s="38"/>
      <c r="F189" s="39"/>
      <c r="G189" s="39"/>
      <c r="H189" s="39"/>
      <c r="I189" s="38"/>
      <c r="J189" s="112">
        <f t="shared" si="47"/>
        <v>0</v>
      </c>
      <c r="K189" s="112" t="str">
        <f t="shared" si="42"/>
        <v>FAUX</v>
      </c>
      <c r="L189" s="112" t="str">
        <f t="shared" si="43"/>
        <v>FAUX</v>
      </c>
      <c r="M189" s="112" t="str">
        <f t="shared" si="44"/>
        <v>FAUX</v>
      </c>
      <c r="N189" s="112" t="str">
        <f t="shared" si="45"/>
        <v>FAUX</v>
      </c>
      <c r="O189" s="112" t="str">
        <f t="shared" si="46"/>
        <v>FAUX</v>
      </c>
      <c r="P189" s="112" t="str">
        <f t="shared" si="48"/>
        <v>FAUX</v>
      </c>
      <c r="Q189" s="112"/>
      <c r="R189" s="109">
        <f>'Base de données (cachée)'!G160</f>
        <v>0</v>
      </c>
      <c r="S189" s="75">
        <f t="shared" si="41"/>
        <v>0</v>
      </c>
      <c r="Z189" s="26">
        <f t="shared" si="49"/>
        <v>0</v>
      </c>
      <c r="AA189" s="26">
        <f t="shared" si="50"/>
        <v>0</v>
      </c>
      <c r="AB189" s="26">
        <f t="shared" si="51"/>
        <v>0</v>
      </c>
      <c r="AC189" s="26">
        <f t="shared" si="52"/>
        <v>0</v>
      </c>
      <c r="AD189" s="26">
        <f t="shared" si="53"/>
        <v>0</v>
      </c>
      <c r="AE189" s="26">
        <f t="shared" si="54"/>
        <v>0</v>
      </c>
      <c r="AF189" s="26">
        <f t="shared" si="55"/>
        <v>0</v>
      </c>
      <c r="AG189" s="26">
        <f t="shared" si="56"/>
        <v>0</v>
      </c>
    </row>
    <row r="190" spans="1:33" ht="15" customHeight="1" x14ac:dyDescent="0.35">
      <c r="A190" s="37">
        <v>157</v>
      </c>
      <c r="B190" s="38"/>
      <c r="C190" s="38"/>
      <c r="D190" s="38"/>
      <c r="E190" s="38"/>
      <c r="F190" s="39"/>
      <c r="G190" s="39"/>
      <c r="H190" s="39"/>
      <c r="I190" s="38"/>
      <c r="J190" s="112">
        <f t="shared" si="47"/>
        <v>0</v>
      </c>
      <c r="K190" s="112" t="str">
        <f t="shared" si="42"/>
        <v>FAUX</v>
      </c>
      <c r="L190" s="112" t="str">
        <f t="shared" si="43"/>
        <v>FAUX</v>
      </c>
      <c r="M190" s="112" t="str">
        <f t="shared" si="44"/>
        <v>FAUX</v>
      </c>
      <c r="N190" s="112" t="str">
        <f t="shared" si="45"/>
        <v>FAUX</v>
      </c>
      <c r="O190" s="112" t="str">
        <f t="shared" si="46"/>
        <v>FAUX</v>
      </c>
      <c r="P190" s="112" t="str">
        <f t="shared" si="48"/>
        <v>FAUX</v>
      </c>
      <c r="Q190" s="112"/>
      <c r="R190" s="109">
        <f>'Base de données (cachée)'!G161</f>
        <v>0</v>
      </c>
      <c r="S190" s="75">
        <f t="shared" si="41"/>
        <v>0</v>
      </c>
      <c r="Z190" s="26">
        <f t="shared" si="49"/>
        <v>0</v>
      </c>
      <c r="AA190" s="26">
        <f t="shared" si="50"/>
        <v>0</v>
      </c>
      <c r="AB190" s="26">
        <f t="shared" si="51"/>
        <v>0</v>
      </c>
      <c r="AC190" s="26">
        <f t="shared" si="52"/>
        <v>0</v>
      </c>
      <c r="AD190" s="26">
        <f t="shared" si="53"/>
        <v>0</v>
      </c>
      <c r="AE190" s="26">
        <f t="shared" si="54"/>
        <v>0</v>
      </c>
      <c r="AF190" s="26">
        <f t="shared" si="55"/>
        <v>0</v>
      </c>
      <c r="AG190" s="26">
        <f t="shared" si="56"/>
        <v>0</v>
      </c>
    </row>
    <row r="191" spans="1:33" ht="15" customHeight="1" x14ac:dyDescent="0.35">
      <c r="A191" s="37">
        <v>158</v>
      </c>
      <c r="B191" s="38"/>
      <c r="C191" s="38"/>
      <c r="D191" s="38"/>
      <c r="E191" s="38"/>
      <c r="F191" s="39"/>
      <c r="G191" s="39"/>
      <c r="H191" s="39"/>
      <c r="I191" s="38"/>
      <c r="J191" s="112">
        <f t="shared" si="47"/>
        <v>0</v>
      </c>
      <c r="K191" s="112" t="str">
        <f t="shared" si="42"/>
        <v>FAUX</v>
      </c>
      <c r="L191" s="112" t="str">
        <f t="shared" si="43"/>
        <v>FAUX</v>
      </c>
      <c r="M191" s="112" t="str">
        <f t="shared" si="44"/>
        <v>FAUX</v>
      </c>
      <c r="N191" s="112" t="str">
        <f t="shared" si="45"/>
        <v>FAUX</v>
      </c>
      <c r="O191" s="112" t="str">
        <f t="shared" si="46"/>
        <v>FAUX</v>
      </c>
      <c r="P191" s="112" t="str">
        <f t="shared" si="48"/>
        <v>FAUX</v>
      </c>
      <c r="Q191" s="112"/>
      <c r="R191" s="109">
        <f>'Base de données (cachée)'!G162</f>
        <v>0</v>
      </c>
      <c r="S191" s="75">
        <f t="shared" si="41"/>
        <v>0</v>
      </c>
      <c r="Z191" s="26">
        <f t="shared" si="49"/>
        <v>0</v>
      </c>
      <c r="AA191" s="26">
        <f t="shared" si="50"/>
        <v>0</v>
      </c>
      <c r="AB191" s="26">
        <f t="shared" si="51"/>
        <v>0</v>
      </c>
      <c r="AC191" s="26">
        <f t="shared" si="52"/>
        <v>0</v>
      </c>
      <c r="AD191" s="26">
        <f t="shared" si="53"/>
        <v>0</v>
      </c>
      <c r="AE191" s="26">
        <f t="shared" si="54"/>
        <v>0</v>
      </c>
      <c r="AF191" s="26">
        <f t="shared" si="55"/>
        <v>0</v>
      </c>
      <c r="AG191" s="26">
        <f t="shared" si="56"/>
        <v>0</v>
      </c>
    </row>
    <row r="192" spans="1:33" ht="15" customHeight="1" x14ac:dyDescent="0.35">
      <c r="A192" s="37">
        <v>159</v>
      </c>
      <c r="B192" s="38"/>
      <c r="C192" s="38"/>
      <c r="D192" s="38"/>
      <c r="E192" s="38"/>
      <c r="F192" s="39"/>
      <c r="G192" s="39"/>
      <c r="H192" s="39"/>
      <c r="I192" s="38"/>
      <c r="J192" s="112">
        <f t="shared" si="47"/>
        <v>0</v>
      </c>
      <c r="K192" s="112" t="str">
        <f t="shared" si="42"/>
        <v>FAUX</v>
      </c>
      <c r="L192" s="112" t="str">
        <f t="shared" si="43"/>
        <v>FAUX</v>
      </c>
      <c r="M192" s="112" t="str">
        <f t="shared" si="44"/>
        <v>FAUX</v>
      </c>
      <c r="N192" s="112" t="str">
        <f t="shared" si="45"/>
        <v>FAUX</v>
      </c>
      <c r="O192" s="112" t="str">
        <f t="shared" si="46"/>
        <v>FAUX</v>
      </c>
      <c r="P192" s="112" t="str">
        <f t="shared" si="48"/>
        <v>FAUX</v>
      </c>
      <c r="Q192" s="112"/>
      <c r="R192" s="109">
        <f>'Base de données (cachée)'!G163</f>
        <v>0</v>
      </c>
      <c r="S192" s="75">
        <f t="shared" si="41"/>
        <v>0</v>
      </c>
      <c r="Z192" s="26">
        <f t="shared" si="49"/>
        <v>0</v>
      </c>
      <c r="AA192" s="26">
        <f t="shared" si="50"/>
        <v>0</v>
      </c>
      <c r="AB192" s="26">
        <f t="shared" si="51"/>
        <v>0</v>
      </c>
      <c r="AC192" s="26">
        <f t="shared" si="52"/>
        <v>0</v>
      </c>
      <c r="AD192" s="26">
        <f t="shared" si="53"/>
        <v>0</v>
      </c>
      <c r="AE192" s="26">
        <f t="shared" si="54"/>
        <v>0</v>
      </c>
      <c r="AF192" s="26">
        <f t="shared" si="55"/>
        <v>0</v>
      </c>
      <c r="AG192" s="26">
        <f t="shared" si="56"/>
        <v>0</v>
      </c>
    </row>
    <row r="193" spans="1:33" ht="15" customHeight="1" x14ac:dyDescent="0.35">
      <c r="A193" s="37">
        <v>160</v>
      </c>
      <c r="B193" s="38"/>
      <c r="C193" s="38"/>
      <c r="D193" s="38"/>
      <c r="E193" s="38"/>
      <c r="F193" s="39"/>
      <c r="G193" s="39"/>
      <c r="H193" s="39"/>
      <c r="I193" s="38"/>
      <c r="J193" s="112">
        <f t="shared" si="47"/>
        <v>0</v>
      </c>
      <c r="K193" s="112" t="str">
        <f t="shared" si="42"/>
        <v>FAUX</v>
      </c>
      <c r="L193" s="112" t="str">
        <f t="shared" si="43"/>
        <v>FAUX</v>
      </c>
      <c r="M193" s="112" t="str">
        <f t="shared" si="44"/>
        <v>FAUX</v>
      </c>
      <c r="N193" s="112" t="str">
        <f t="shared" si="45"/>
        <v>FAUX</v>
      </c>
      <c r="O193" s="112" t="str">
        <f t="shared" si="46"/>
        <v>FAUX</v>
      </c>
      <c r="P193" s="112" t="str">
        <f t="shared" si="48"/>
        <v>FAUX</v>
      </c>
      <c r="Q193" s="112"/>
      <c r="R193" s="109">
        <f>'Base de données (cachée)'!G164</f>
        <v>0</v>
      </c>
      <c r="S193" s="75">
        <f t="shared" si="41"/>
        <v>0</v>
      </c>
      <c r="Z193" s="26">
        <f t="shared" si="49"/>
        <v>0</v>
      </c>
      <c r="AA193" s="26">
        <f t="shared" si="50"/>
        <v>0</v>
      </c>
      <c r="AB193" s="26">
        <f t="shared" si="51"/>
        <v>0</v>
      </c>
      <c r="AC193" s="26">
        <f t="shared" si="52"/>
        <v>0</v>
      </c>
      <c r="AD193" s="26">
        <f t="shared" si="53"/>
        <v>0</v>
      </c>
      <c r="AE193" s="26">
        <f t="shared" si="54"/>
        <v>0</v>
      </c>
      <c r="AF193" s="26">
        <f t="shared" si="55"/>
        <v>0</v>
      </c>
      <c r="AG193" s="26">
        <f t="shared" si="56"/>
        <v>0</v>
      </c>
    </row>
    <row r="194" spans="1:33" ht="15" customHeight="1" x14ac:dyDescent="0.35">
      <c r="A194" s="37">
        <v>161</v>
      </c>
      <c r="B194" s="38"/>
      <c r="C194" s="38"/>
      <c r="D194" s="38"/>
      <c r="E194" s="38"/>
      <c r="F194" s="39"/>
      <c r="G194" s="39"/>
      <c r="H194" s="39"/>
      <c r="I194" s="38"/>
      <c r="J194" s="112">
        <f t="shared" si="47"/>
        <v>0</v>
      </c>
      <c r="K194" s="112" t="str">
        <f t="shared" ref="K194:K225" si="57">_xlfn.IFS(AND(J194&lt;&gt;"0",I194="Neuf"),"VRAI",J194&lt;&gt;"1","FAUX")</f>
        <v>FAUX</v>
      </c>
      <c r="L194" s="112" t="str">
        <f t="shared" ref="L194:L225" si="58">_xlfn.IFS(AND(J194&lt;&gt;"0",I194="Vétuste"),"VRAI",J194&lt;&gt;"1","FAUX")</f>
        <v>FAUX</v>
      </c>
      <c r="M194" s="112" t="str">
        <f t="shared" ref="M194:M225" si="59">_xlfn.IFS(AND(J194&lt;&gt;"0",I194="Epuisé"),"VRAI",J194&lt;&gt;"1","FAUX")</f>
        <v>FAUX</v>
      </c>
      <c r="N194" s="112" t="str">
        <f t="shared" ref="N194:N225" si="60">_xlfn.IFS(AND(I194&lt;&gt;"0",I194="Epuisé"),"VRAI",J194&lt;&gt;"1","FAUX")</f>
        <v>FAUX</v>
      </c>
      <c r="O194" s="112" t="str">
        <f t="shared" ref="O194:O225" si="61">_xlfn.IFS(AND(J194&lt;&gt;"0",I194="Presque neuf, peu utilisé"),"VRAI",J194&lt;&gt;"1","FAUX")</f>
        <v>FAUX</v>
      </c>
      <c r="P194" s="112" t="str">
        <f t="shared" si="48"/>
        <v>FAUX</v>
      </c>
      <c r="Q194" s="112"/>
      <c r="R194" s="109">
        <f>'Base de données (cachée)'!G165</f>
        <v>0</v>
      </c>
      <c r="S194" s="75">
        <f t="shared" si="41"/>
        <v>0</v>
      </c>
      <c r="Z194" s="26">
        <f t="shared" si="49"/>
        <v>0</v>
      </c>
      <c r="AA194" s="26">
        <f t="shared" si="50"/>
        <v>0</v>
      </c>
      <c r="AB194" s="26">
        <f t="shared" si="51"/>
        <v>0</v>
      </c>
      <c r="AC194" s="26">
        <f t="shared" si="52"/>
        <v>0</v>
      </c>
      <c r="AD194" s="26">
        <f t="shared" si="53"/>
        <v>0</v>
      </c>
      <c r="AE194" s="26">
        <f t="shared" si="54"/>
        <v>0</v>
      </c>
      <c r="AF194" s="26">
        <f t="shared" si="55"/>
        <v>0</v>
      </c>
      <c r="AG194" s="26">
        <f t="shared" si="56"/>
        <v>0</v>
      </c>
    </row>
    <row r="195" spans="1:33" ht="15" customHeight="1" x14ac:dyDescent="0.35">
      <c r="A195" s="37">
        <v>162</v>
      </c>
      <c r="B195" s="38"/>
      <c r="C195" s="38"/>
      <c r="D195" s="38"/>
      <c r="E195" s="38"/>
      <c r="F195" s="39"/>
      <c r="G195" s="39"/>
      <c r="H195" s="39"/>
      <c r="I195" s="38"/>
      <c r="J195" s="112">
        <f t="shared" si="47"/>
        <v>0</v>
      </c>
      <c r="K195" s="112" t="str">
        <f t="shared" si="57"/>
        <v>FAUX</v>
      </c>
      <c r="L195" s="112" t="str">
        <f t="shared" si="58"/>
        <v>FAUX</v>
      </c>
      <c r="M195" s="112" t="str">
        <f t="shared" si="59"/>
        <v>FAUX</v>
      </c>
      <c r="N195" s="112" t="str">
        <f t="shared" si="60"/>
        <v>FAUX</v>
      </c>
      <c r="O195" s="112" t="str">
        <f t="shared" si="61"/>
        <v>FAUX</v>
      </c>
      <c r="P195" s="112" t="str">
        <f t="shared" si="48"/>
        <v>FAUX</v>
      </c>
      <c r="Q195" s="112"/>
      <c r="R195" s="109">
        <f>'Base de données (cachée)'!G166</f>
        <v>0</v>
      </c>
      <c r="S195" s="75">
        <f t="shared" si="41"/>
        <v>0</v>
      </c>
      <c r="Z195" s="26">
        <f t="shared" si="49"/>
        <v>0</v>
      </c>
      <c r="AA195" s="26">
        <f t="shared" si="50"/>
        <v>0</v>
      </c>
      <c r="AB195" s="26">
        <f t="shared" si="51"/>
        <v>0</v>
      </c>
      <c r="AC195" s="26">
        <f t="shared" si="52"/>
        <v>0</v>
      </c>
      <c r="AD195" s="26">
        <f t="shared" si="53"/>
        <v>0</v>
      </c>
      <c r="AE195" s="26">
        <f t="shared" si="54"/>
        <v>0</v>
      </c>
      <c r="AF195" s="26">
        <f t="shared" si="55"/>
        <v>0</v>
      </c>
      <c r="AG195" s="26">
        <f t="shared" si="56"/>
        <v>0</v>
      </c>
    </row>
    <row r="196" spans="1:33" ht="15" customHeight="1" x14ac:dyDescent="0.35">
      <c r="A196" s="37">
        <v>163</v>
      </c>
      <c r="B196" s="38"/>
      <c r="C196" s="38"/>
      <c r="D196" s="38"/>
      <c r="E196" s="38"/>
      <c r="F196" s="39"/>
      <c r="G196" s="39"/>
      <c r="H196" s="39"/>
      <c r="I196" s="38"/>
      <c r="J196" s="112">
        <f t="shared" si="47"/>
        <v>0</v>
      </c>
      <c r="K196" s="112" t="str">
        <f t="shared" si="57"/>
        <v>FAUX</v>
      </c>
      <c r="L196" s="112" t="str">
        <f t="shared" si="58"/>
        <v>FAUX</v>
      </c>
      <c r="M196" s="112" t="str">
        <f t="shared" si="59"/>
        <v>FAUX</v>
      </c>
      <c r="N196" s="112" t="str">
        <f t="shared" si="60"/>
        <v>FAUX</v>
      </c>
      <c r="O196" s="112" t="str">
        <f t="shared" si="61"/>
        <v>FAUX</v>
      </c>
      <c r="P196" s="112" t="str">
        <f t="shared" si="48"/>
        <v>FAUX</v>
      </c>
      <c r="Q196" s="112"/>
      <c r="R196" s="109">
        <f>'Base de données (cachée)'!G167</f>
        <v>0</v>
      </c>
      <c r="S196" s="75">
        <f t="shared" si="41"/>
        <v>0</v>
      </c>
      <c r="Z196" s="26">
        <f t="shared" si="49"/>
        <v>0</v>
      </c>
      <c r="AA196" s="26">
        <f t="shared" si="50"/>
        <v>0</v>
      </c>
      <c r="AB196" s="26">
        <f t="shared" si="51"/>
        <v>0</v>
      </c>
      <c r="AC196" s="26">
        <f t="shared" si="52"/>
        <v>0</v>
      </c>
      <c r="AD196" s="26">
        <f t="shared" si="53"/>
        <v>0</v>
      </c>
      <c r="AE196" s="26">
        <f t="shared" si="54"/>
        <v>0</v>
      </c>
      <c r="AF196" s="26">
        <f t="shared" si="55"/>
        <v>0</v>
      </c>
      <c r="AG196" s="26">
        <f t="shared" si="56"/>
        <v>0</v>
      </c>
    </row>
    <row r="197" spans="1:33" ht="15" customHeight="1" x14ac:dyDescent="0.35">
      <c r="A197" s="37">
        <v>164</v>
      </c>
      <c r="B197" s="38"/>
      <c r="C197" s="38"/>
      <c r="D197" s="38"/>
      <c r="E197" s="38"/>
      <c r="F197" s="39"/>
      <c r="G197" s="39"/>
      <c r="H197" s="39"/>
      <c r="I197" s="38"/>
      <c r="J197" s="112">
        <f t="shared" si="47"/>
        <v>0</v>
      </c>
      <c r="K197" s="112" t="str">
        <f t="shared" si="57"/>
        <v>FAUX</v>
      </c>
      <c r="L197" s="112" t="str">
        <f t="shared" si="58"/>
        <v>FAUX</v>
      </c>
      <c r="M197" s="112" t="str">
        <f t="shared" si="59"/>
        <v>FAUX</v>
      </c>
      <c r="N197" s="112" t="str">
        <f t="shared" si="60"/>
        <v>FAUX</v>
      </c>
      <c r="O197" s="112" t="str">
        <f t="shared" si="61"/>
        <v>FAUX</v>
      </c>
      <c r="P197" s="112" t="str">
        <f t="shared" si="48"/>
        <v>FAUX</v>
      </c>
      <c r="Q197" s="112"/>
      <c r="R197" s="109">
        <f>'Base de données (cachée)'!G168</f>
        <v>0</v>
      </c>
      <c r="S197" s="75">
        <f t="shared" si="41"/>
        <v>0</v>
      </c>
      <c r="Z197" s="26">
        <f t="shared" si="49"/>
        <v>0</v>
      </c>
      <c r="AA197" s="26">
        <f t="shared" si="50"/>
        <v>0</v>
      </c>
      <c r="AB197" s="26">
        <f t="shared" si="51"/>
        <v>0</v>
      </c>
      <c r="AC197" s="26">
        <f t="shared" si="52"/>
        <v>0</v>
      </c>
      <c r="AD197" s="26">
        <f t="shared" si="53"/>
        <v>0</v>
      </c>
      <c r="AE197" s="26">
        <f t="shared" si="54"/>
        <v>0</v>
      </c>
      <c r="AF197" s="26">
        <f t="shared" si="55"/>
        <v>0</v>
      </c>
      <c r="AG197" s="26">
        <f t="shared" si="56"/>
        <v>0</v>
      </c>
    </row>
    <row r="198" spans="1:33" ht="15" customHeight="1" x14ac:dyDescent="0.35">
      <c r="A198" s="37">
        <v>165</v>
      </c>
      <c r="B198" s="38"/>
      <c r="C198" s="38"/>
      <c r="D198" s="38"/>
      <c r="E198" s="38"/>
      <c r="F198" s="39"/>
      <c r="G198" s="39"/>
      <c r="H198" s="39"/>
      <c r="I198" s="38"/>
      <c r="J198" s="112">
        <f t="shared" si="47"/>
        <v>0</v>
      </c>
      <c r="K198" s="112" t="str">
        <f t="shared" si="57"/>
        <v>FAUX</v>
      </c>
      <c r="L198" s="112" t="str">
        <f t="shared" si="58"/>
        <v>FAUX</v>
      </c>
      <c r="M198" s="112" t="str">
        <f t="shared" si="59"/>
        <v>FAUX</v>
      </c>
      <c r="N198" s="112" t="str">
        <f t="shared" si="60"/>
        <v>FAUX</v>
      </c>
      <c r="O198" s="112" t="str">
        <f t="shared" si="61"/>
        <v>FAUX</v>
      </c>
      <c r="P198" s="112" t="str">
        <f t="shared" si="48"/>
        <v>FAUX</v>
      </c>
      <c r="Q198" s="112"/>
      <c r="R198" s="109">
        <f>'Base de données (cachée)'!G169</f>
        <v>0</v>
      </c>
      <c r="S198" s="75">
        <f t="shared" si="41"/>
        <v>0</v>
      </c>
      <c r="Z198" s="26">
        <f t="shared" si="49"/>
        <v>0</v>
      </c>
      <c r="AA198" s="26">
        <f t="shared" si="50"/>
        <v>0</v>
      </c>
      <c r="AB198" s="26">
        <f t="shared" si="51"/>
        <v>0</v>
      </c>
      <c r="AC198" s="26">
        <f t="shared" si="52"/>
        <v>0</v>
      </c>
      <c r="AD198" s="26">
        <f t="shared" si="53"/>
        <v>0</v>
      </c>
      <c r="AE198" s="26">
        <f t="shared" si="54"/>
        <v>0</v>
      </c>
      <c r="AF198" s="26">
        <f t="shared" si="55"/>
        <v>0</v>
      </c>
      <c r="AG198" s="26">
        <f t="shared" si="56"/>
        <v>0</v>
      </c>
    </row>
    <row r="199" spans="1:33" ht="15" customHeight="1" x14ac:dyDescent="0.35">
      <c r="A199" s="37">
        <v>166</v>
      </c>
      <c r="B199" s="38"/>
      <c r="C199" s="38"/>
      <c r="D199" s="38"/>
      <c r="E199" s="38"/>
      <c r="F199" s="39"/>
      <c r="G199" s="39"/>
      <c r="H199" s="39"/>
      <c r="I199" s="38"/>
      <c r="J199" s="112">
        <f t="shared" si="47"/>
        <v>0</v>
      </c>
      <c r="K199" s="112" t="str">
        <f t="shared" si="57"/>
        <v>FAUX</v>
      </c>
      <c r="L199" s="112" t="str">
        <f t="shared" si="58"/>
        <v>FAUX</v>
      </c>
      <c r="M199" s="112" t="str">
        <f t="shared" si="59"/>
        <v>FAUX</v>
      </c>
      <c r="N199" s="112" t="str">
        <f t="shared" si="60"/>
        <v>FAUX</v>
      </c>
      <c r="O199" s="112" t="str">
        <f t="shared" si="61"/>
        <v>FAUX</v>
      </c>
      <c r="P199" s="112" t="str">
        <f t="shared" si="48"/>
        <v>FAUX</v>
      </c>
      <c r="Q199" s="112"/>
      <c r="R199" s="109">
        <f>'Base de données (cachée)'!G170</f>
        <v>0</v>
      </c>
      <c r="S199" s="75">
        <f t="shared" si="41"/>
        <v>0</v>
      </c>
      <c r="Z199" s="26">
        <f t="shared" si="49"/>
        <v>0</v>
      </c>
      <c r="AA199" s="26">
        <f t="shared" si="50"/>
        <v>0</v>
      </c>
      <c r="AB199" s="26">
        <f t="shared" si="51"/>
        <v>0</v>
      </c>
      <c r="AC199" s="26">
        <f t="shared" si="52"/>
        <v>0</v>
      </c>
      <c r="AD199" s="26">
        <f t="shared" si="53"/>
        <v>0</v>
      </c>
      <c r="AE199" s="26">
        <f t="shared" si="54"/>
        <v>0</v>
      </c>
      <c r="AF199" s="26">
        <f t="shared" si="55"/>
        <v>0</v>
      </c>
      <c r="AG199" s="26">
        <f t="shared" si="56"/>
        <v>0</v>
      </c>
    </row>
    <row r="200" spans="1:33" ht="15" customHeight="1" x14ac:dyDescent="0.35">
      <c r="A200" s="37">
        <v>167</v>
      </c>
      <c r="B200" s="38"/>
      <c r="C200" s="38"/>
      <c r="D200" s="38"/>
      <c r="E200" s="38"/>
      <c r="F200" s="39"/>
      <c r="G200" s="39"/>
      <c r="H200" s="39"/>
      <c r="I200" s="38"/>
      <c r="J200" s="112">
        <f t="shared" si="47"/>
        <v>0</v>
      </c>
      <c r="K200" s="112" t="str">
        <f t="shared" si="57"/>
        <v>FAUX</v>
      </c>
      <c r="L200" s="112" t="str">
        <f t="shared" si="58"/>
        <v>FAUX</v>
      </c>
      <c r="M200" s="112" t="str">
        <f t="shared" si="59"/>
        <v>FAUX</v>
      </c>
      <c r="N200" s="112" t="str">
        <f t="shared" si="60"/>
        <v>FAUX</v>
      </c>
      <c r="O200" s="112" t="str">
        <f t="shared" si="61"/>
        <v>FAUX</v>
      </c>
      <c r="P200" s="112" t="str">
        <f t="shared" si="48"/>
        <v>FAUX</v>
      </c>
      <c r="Q200" s="112"/>
      <c r="R200" s="109">
        <f>'Base de données (cachée)'!G171</f>
        <v>0</v>
      </c>
      <c r="S200" s="75">
        <f t="shared" si="41"/>
        <v>0</v>
      </c>
      <c r="Z200" s="26">
        <f t="shared" si="49"/>
        <v>0</v>
      </c>
      <c r="AA200" s="26">
        <f t="shared" si="50"/>
        <v>0</v>
      </c>
      <c r="AB200" s="26">
        <f t="shared" si="51"/>
        <v>0</v>
      </c>
      <c r="AC200" s="26">
        <f t="shared" si="52"/>
        <v>0</v>
      </c>
      <c r="AD200" s="26">
        <f t="shared" si="53"/>
        <v>0</v>
      </c>
      <c r="AE200" s="26">
        <f t="shared" si="54"/>
        <v>0</v>
      </c>
      <c r="AF200" s="26">
        <f t="shared" si="55"/>
        <v>0</v>
      </c>
      <c r="AG200" s="26">
        <f t="shared" si="56"/>
        <v>0</v>
      </c>
    </row>
    <row r="201" spans="1:33" ht="15" customHeight="1" x14ac:dyDescent="0.35">
      <c r="A201" s="37">
        <v>168</v>
      </c>
      <c r="B201" s="38"/>
      <c r="C201" s="38"/>
      <c r="D201" s="38"/>
      <c r="E201" s="38"/>
      <c r="F201" s="39"/>
      <c r="G201" s="39"/>
      <c r="H201" s="39"/>
      <c r="I201" s="38"/>
      <c r="J201" s="112">
        <f t="shared" si="47"/>
        <v>0</v>
      </c>
      <c r="K201" s="112" t="str">
        <f t="shared" si="57"/>
        <v>FAUX</v>
      </c>
      <c r="L201" s="112" t="str">
        <f t="shared" si="58"/>
        <v>FAUX</v>
      </c>
      <c r="M201" s="112" t="str">
        <f t="shared" si="59"/>
        <v>FAUX</v>
      </c>
      <c r="N201" s="112" t="str">
        <f t="shared" si="60"/>
        <v>FAUX</v>
      </c>
      <c r="O201" s="112" t="str">
        <f t="shared" si="61"/>
        <v>FAUX</v>
      </c>
      <c r="P201" s="112" t="str">
        <f t="shared" si="48"/>
        <v>FAUX</v>
      </c>
      <c r="Q201" s="112"/>
      <c r="R201" s="109">
        <f>'Base de données (cachée)'!G172</f>
        <v>0</v>
      </c>
      <c r="S201" s="75">
        <f t="shared" si="41"/>
        <v>0</v>
      </c>
      <c r="Z201" s="26">
        <f t="shared" si="49"/>
        <v>0</v>
      </c>
      <c r="AA201" s="26">
        <f t="shared" si="50"/>
        <v>0</v>
      </c>
      <c r="AB201" s="26">
        <f t="shared" si="51"/>
        <v>0</v>
      </c>
      <c r="AC201" s="26">
        <f t="shared" si="52"/>
        <v>0</v>
      </c>
      <c r="AD201" s="26">
        <f t="shared" si="53"/>
        <v>0</v>
      </c>
      <c r="AE201" s="26">
        <f t="shared" si="54"/>
        <v>0</v>
      </c>
      <c r="AF201" s="26">
        <f t="shared" si="55"/>
        <v>0</v>
      </c>
      <c r="AG201" s="26">
        <f t="shared" si="56"/>
        <v>0</v>
      </c>
    </row>
    <row r="202" spans="1:33" ht="15" customHeight="1" x14ac:dyDescent="0.35">
      <c r="A202" s="37">
        <v>169</v>
      </c>
      <c r="B202" s="38"/>
      <c r="C202" s="38"/>
      <c r="D202" s="38"/>
      <c r="E202" s="38"/>
      <c r="F202" s="39"/>
      <c r="G202" s="39"/>
      <c r="H202" s="39"/>
      <c r="I202" s="38"/>
      <c r="J202" s="112">
        <f t="shared" si="47"/>
        <v>0</v>
      </c>
      <c r="K202" s="112" t="str">
        <f t="shared" si="57"/>
        <v>FAUX</v>
      </c>
      <c r="L202" s="112" t="str">
        <f t="shared" si="58"/>
        <v>FAUX</v>
      </c>
      <c r="M202" s="112" t="str">
        <f t="shared" si="59"/>
        <v>FAUX</v>
      </c>
      <c r="N202" s="112" t="str">
        <f t="shared" si="60"/>
        <v>FAUX</v>
      </c>
      <c r="O202" s="112" t="str">
        <f t="shared" si="61"/>
        <v>FAUX</v>
      </c>
      <c r="P202" s="112" t="str">
        <f t="shared" si="48"/>
        <v>FAUX</v>
      </c>
      <c r="Q202" s="112"/>
      <c r="R202" s="109">
        <f>'Base de données (cachée)'!G173</f>
        <v>0</v>
      </c>
      <c r="S202" s="75">
        <f t="shared" si="41"/>
        <v>0</v>
      </c>
      <c r="Z202" s="26">
        <f t="shared" si="49"/>
        <v>0</v>
      </c>
      <c r="AA202" s="26">
        <f t="shared" si="50"/>
        <v>0</v>
      </c>
      <c r="AB202" s="26">
        <f t="shared" si="51"/>
        <v>0</v>
      </c>
      <c r="AC202" s="26">
        <f t="shared" si="52"/>
        <v>0</v>
      </c>
      <c r="AD202" s="26">
        <f t="shared" si="53"/>
        <v>0</v>
      </c>
      <c r="AE202" s="26">
        <f t="shared" si="54"/>
        <v>0</v>
      </c>
      <c r="AF202" s="26">
        <f t="shared" si="55"/>
        <v>0</v>
      </c>
      <c r="AG202" s="26">
        <f t="shared" si="56"/>
        <v>0</v>
      </c>
    </row>
    <row r="203" spans="1:33" ht="15" customHeight="1" x14ac:dyDescent="0.35">
      <c r="A203" s="37">
        <v>170</v>
      </c>
      <c r="B203" s="38"/>
      <c r="C203" s="38"/>
      <c r="D203" s="38"/>
      <c r="E203" s="38"/>
      <c r="F203" s="39"/>
      <c r="G203" s="39"/>
      <c r="H203" s="39"/>
      <c r="I203" s="38"/>
      <c r="J203" s="112">
        <f t="shared" si="47"/>
        <v>0</v>
      </c>
      <c r="K203" s="112" t="str">
        <f t="shared" si="57"/>
        <v>FAUX</v>
      </c>
      <c r="L203" s="112" t="str">
        <f t="shared" si="58"/>
        <v>FAUX</v>
      </c>
      <c r="M203" s="112" t="str">
        <f t="shared" si="59"/>
        <v>FAUX</v>
      </c>
      <c r="N203" s="112" t="str">
        <f t="shared" si="60"/>
        <v>FAUX</v>
      </c>
      <c r="O203" s="112" t="str">
        <f t="shared" si="61"/>
        <v>FAUX</v>
      </c>
      <c r="P203" s="112" t="str">
        <f t="shared" si="48"/>
        <v>FAUX</v>
      </c>
      <c r="Q203" s="112"/>
      <c r="R203" s="109">
        <f>'Base de données (cachée)'!G174</f>
        <v>0</v>
      </c>
      <c r="S203" s="75">
        <f t="shared" si="41"/>
        <v>0</v>
      </c>
      <c r="Z203" s="26">
        <f t="shared" si="49"/>
        <v>0</v>
      </c>
      <c r="AA203" s="26">
        <f t="shared" si="50"/>
        <v>0</v>
      </c>
      <c r="AB203" s="26">
        <f t="shared" si="51"/>
        <v>0</v>
      </c>
      <c r="AC203" s="26">
        <f t="shared" si="52"/>
        <v>0</v>
      </c>
      <c r="AD203" s="26">
        <f t="shared" si="53"/>
        <v>0</v>
      </c>
      <c r="AE203" s="26">
        <f t="shared" si="54"/>
        <v>0</v>
      </c>
      <c r="AF203" s="26">
        <f t="shared" si="55"/>
        <v>0</v>
      </c>
      <c r="AG203" s="26">
        <f t="shared" si="56"/>
        <v>0</v>
      </c>
    </row>
    <row r="204" spans="1:33" ht="15" customHeight="1" x14ac:dyDescent="0.35">
      <c r="A204" s="37">
        <v>171</v>
      </c>
      <c r="B204" s="38"/>
      <c r="C204" s="38"/>
      <c r="D204" s="38"/>
      <c r="E204" s="38"/>
      <c r="F204" s="39"/>
      <c r="G204" s="39"/>
      <c r="H204" s="39"/>
      <c r="I204" s="38"/>
      <c r="J204" s="112">
        <f t="shared" si="47"/>
        <v>0</v>
      </c>
      <c r="K204" s="112" t="str">
        <f t="shared" si="57"/>
        <v>FAUX</v>
      </c>
      <c r="L204" s="112" t="str">
        <f t="shared" si="58"/>
        <v>FAUX</v>
      </c>
      <c r="M204" s="112" t="str">
        <f t="shared" si="59"/>
        <v>FAUX</v>
      </c>
      <c r="N204" s="112" t="str">
        <f t="shared" si="60"/>
        <v>FAUX</v>
      </c>
      <c r="O204" s="112" t="str">
        <f t="shared" si="61"/>
        <v>FAUX</v>
      </c>
      <c r="P204" s="112" t="str">
        <f t="shared" si="48"/>
        <v>FAUX</v>
      </c>
      <c r="Q204" s="112"/>
      <c r="R204" s="109">
        <f>'Base de données (cachée)'!G175</f>
        <v>0</v>
      </c>
      <c r="S204" s="75">
        <f t="shared" si="41"/>
        <v>0</v>
      </c>
      <c r="Z204" s="26">
        <f t="shared" si="49"/>
        <v>0</v>
      </c>
      <c r="AA204" s="26">
        <f t="shared" si="50"/>
        <v>0</v>
      </c>
      <c r="AB204" s="26">
        <f t="shared" si="51"/>
        <v>0</v>
      </c>
      <c r="AC204" s="26">
        <f t="shared" si="52"/>
        <v>0</v>
      </c>
      <c r="AD204" s="26">
        <f t="shared" si="53"/>
        <v>0</v>
      </c>
      <c r="AE204" s="26">
        <f t="shared" si="54"/>
        <v>0</v>
      </c>
      <c r="AF204" s="26">
        <f t="shared" si="55"/>
        <v>0</v>
      </c>
      <c r="AG204" s="26">
        <f t="shared" si="56"/>
        <v>0</v>
      </c>
    </row>
    <row r="205" spans="1:33" ht="15" customHeight="1" x14ac:dyDescent="0.35">
      <c r="A205" s="37">
        <v>172</v>
      </c>
      <c r="B205" s="38"/>
      <c r="C205" s="38"/>
      <c r="D205" s="38"/>
      <c r="E205" s="38"/>
      <c r="F205" s="39"/>
      <c r="G205" s="39"/>
      <c r="H205" s="39"/>
      <c r="I205" s="38"/>
      <c r="J205" s="112">
        <f t="shared" si="47"/>
        <v>0</v>
      </c>
      <c r="K205" s="112" t="str">
        <f t="shared" si="57"/>
        <v>FAUX</v>
      </c>
      <c r="L205" s="112" t="str">
        <f t="shared" si="58"/>
        <v>FAUX</v>
      </c>
      <c r="M205" s="112" t="str">
        <f t="shared" si="59"/>
        <v>FAUX</v>
      </c>
      <c r="N205" s="112" t="str">
        <f t="shared" si="60"/>
        <v>FAUX</v>
      </c>
      <c r="O205" s="112" t="str">
        <f t="shared" si="61"/>
        <v>FAUX</v>
      </c>
      <c r="P205" s="112" t="str">
        <f t="shared" si="48"/>
        <v>FAUX</v>
      </c>
      <c r="Q205" s="112"/>
      <c r="R205" s="109">
        <f>'Base de données (cachée)'!G176</f>
        <v>0</v>
      </c>
      <c r="S205" s="75">
        <f t="shared" si="41"/>
        <v>0</v>
      </c>
      <c r="Z205" s="26">
        <f t="shared" si="49"/>
        <v>0</v>
      </c>
      <c r="AA205" s="26">
        <f t="shared" si="50"/>
        <v>0</v>
      </c>
      <c r="AB205" s="26">
        <f t="shared" si="51"/>
        <v>0</v>
      </c>
      <c r="AC205" s="26">
        <f t="shared" si="52"/>
        <v>0</v>
      </c>
      <c r="AD205" s="26">
        <f t="shared" si="53"/>
        <v>0</v>
      </c>
      <c r="AE205" s="26">
        <f t="shared" si="54"/>
        <v>0</v>
      </c>
      <c r="AF205" s="26">
        <f t="shared" si="55"/>
        <v>0</v>
      </c>
      <c r="AG205" s="26">
        <f t="shared" si="56"/>
        <v>0</v>
      </c>
    </row>
    <row r="206" spans="1:33" ht="15" customHeight="1" x14ac:dyDescent="0.35">
      <c r="A206" s="37">
        <v>173</v>
      </c>
      <c r="B206" s="38"/>
      <c r="C206" s="38"/>
      <c r="D206" s="38"/>
      <c r="E206" s="38"/>
      <c r="F206" s="39"/>
      <c r="G206" s="39"/>
      <c r="H206" s="39"/>
      <c r="I206" s="38"/>
      <c r="J206" s="112">
        <f t="shared" si="47"/>
        <v>0</v>
      </c>
      <c r="K206" s="112" t="str">
        <f t="shared" si="57"/>
        <v>FAUX</v>
      </c>
      <c r="L206" s="112" t="str">
        <f t="shared" si="58"/>
        <v>FAUX</v>
      </c>
      <c r="M206" s="112" t="str">
        <f t="shared" si="59"/>
        <v>FAUX</v>
      </c>
      <c r="N206" s="112" t="str">
        <f t="shared" si="60"/>
        <v>FAUX</v>
      </c>
      <c r="O206" s="112" t="str">
        <f t="shared" si="61"/>
        <v>FAUX</v>
      </c>
      <c r="P206" s="112" t="str">
        <f t="shared" si="48"/>
        <v>FAUX</v>
      </c>
      <c r="Q206" s="112"/>
      <c r="R206" s="109">
        <f>'Base de données (cachée)'!G177</f>
        <v>0</v>
      </c>
      <c r="S206" s="75">
        <f t="shared" si="41"/>
        <v>0</v>
      </c>
      <c r="Z206" s="26">
        <f t="shared" si="49"/>
        <v>0</v>
      </c>
      <c r="AA206" s="26">
        <f t="shared" si="50"/>
        <v>0</v>
      </c>
      <c r="AB206" s="26">
        <f t="shared" si="51"/>
        <v>0</v>
      </c>
      <c r="AC206" s="26">
        <f t="shared" si="52"/>
        <v>0</v>
      </c>
      <c r="AD206" s="26">
        <f t="shared" si="53"/>
        <v>0</v>
      </c>
      <c r="AE206" s="26">
        <f t="shared" si="54"/>
        <v>0</v>
      </c>
      <c r="AF206" s="26">
        <f t="shared" si="55"/>
        <v>0</v>
      </c>
      <c r="AG206" s="26">
        <f t="shared" si="56"/>
        <v>0</v>
      </c>
    </row>
    <row r="207" spans="1:33" ht="15" customHeight="1" x14ac:dyDescent="0.35">
      <c r="A207" s="37">
        <v>174</v>
      </c>
      <c r="B207" s="38"/>
      <c r="C207" s="38"/>
      <c r="D207" s="38"/>
      <c r="E207" s="38"/>
      <c r="F207" s="39"/>
      <c r="G207" s="39"/>
      <c r="H207" s="39"/>
      <c r="I207" s="38"/>
      <c r="J207" s="112">
        <f t="shared" si="47"/>
        <v>0</v>
      </c>
      <c r="K207" s="112" t="str">
        <f t="shared" si="57"/>
        <v>FAUX</v>
      </c>
      <c r="L207" s="112" t="str">
        <f t="shared" si="58"/>
        <v>FAUX</v>
      </c>
      <c r="M207" s="112" t="str">
        <f t="shared" si="59"/>
        <v>FAUX</v>
      </c>
      <c r="N207" s="112" t="str">
        <f t="shared" si="60"/>
        <v>FAUX</v>
      </c>
      <c r="O207" s="112" t="str">
        <f t="shared" si="61"/>
        <v>FAUX</v>
      </c>
      <c r="P207" s="112" t="str">
        <f t="shared" si="48"/>
        <v>FAUX</v>
      </c>
      <c r="Q207" s="112"/>
      <c r="R207" s="109">
        <f>'Base de données (cachée)'!G178</f>
        <v>0</v>
      </c>
      <c r="S207" s="75">
        <f t="shared" si="41"/>
        <v>0</v>
      </c>
      <c r="Z207" s="26">
        <f t="shared" si="49"/>
        <v>0</v>
      </c>
      <c r="AA207" s="26">
        <f t="shared" si="50"/>
        <v>0</v>
      </c>
      <c r="AB207" s="26">
        <f t="shared" si="51"/>
        <v>0</v>
      </c>
      <c r="AC207" s="26">
        <f t="shared" si="52"/>
        <v>0</v>
      </c>
      <c r="AD207" s="26">
        <f t="shared" si="53"/>
        <v>0</v>
      </c>
      <c r="AE207" s="26">
        <f t="shared" si="54"/>
        <v>0</v>
      </c>
      <c r="AF207" s="26">
        <f t="shared" si="55"/>
        <v>0</v>
      </c>
      <c r="AG207" s="26">
        <f t="shared" si="56"/>
        <v>0</v>
      </c>
    </row>
    <row r="208" spans="1:33" ht="15" customHeight="1" x14ac:dyDescent="0.35">
      <c r="A208" s="37">
        <v>175</v>
      </c>
      <c r="B208" s="38"/>
      <c r="C208" s="38"/>
      <c r="D208" s="38"/>
      <c r="E208" s="38"/>
      <c r="F208" s="39"/>
      <c r="G208" s="39"/>
      <c r="H208" s="39"/>
      <c r="I208" s="38"/>
      <c r="J208" s="112">
        <f t="shared" si="47"/>
        <v>0</v>
      </c>
      <c r="K208" s="112" t="str">
        <f t="shared" si="57"/>
        <v>FAUX</v>
      </c>
      <c r="L208" s="112" t="str">
        <f t="shared" si="58"/>
        <v>FAUX</v>
      </c>
      <c r="M208" s="112" t="str">
        <f t="shared" si="59"/>
        <v>FAUX</v>
      </c>
      <c r="N208" s="112" t="str">
        <f t="shared" si="60"/>
        <v>FAUX</v>
      </c>
      <c r="O208" s="112" t="str">
        <f t="shared" si="61"/>
        <v>FAUX</v>
      </c>
      <c r="P208" s="112" t="str">
        <f t="shared" si="48"/>
        <v>FAUX</v>
      </c>
      <c r="Q208" s="112"/>
      <c r="R208" s="109">
        <f>'Base de données (cachée)'!G179</f>
        <v>0</v>
      </c>
      <c r="S208" s="75">
        <f t="shared" si="41"/>
        <v>0</v>
      </c>
      <c r="Z208" s="26">
        <f t="shared" si="49"/>
        <v>0</v>
      </c>
      <c r="AA208" s="26">
        <f t="shared" si="50"/>
        <v>0</v>
      </c>
      <c r="AB208" s="26">
        <f t="shared" si="51"/>
        <v>0</v>
      </c>
      <c r="AC208" s="26">
        <f t="shared" si="52"/>
        <v>0</v>
      </c>
      <c r="AD208" s="26">
        <f t="shared" si="53"/>
        <v>0</v>
      </c>
      <c r="AE208" s="26">
        <f t="shared" si="54"/>
        <v>0</v>
      </c>
      <c r="AF208" s="26">
        <f t="shared" si="55"/>
        <v>0</v>
      </c>
      <c r="AG208" s="26">
        <f t="shared" si="56"/>
        <v>0</v>
      </c>
    </row>
    <row r="209" spans="1:33" ht="15" customHeight="1" x14ac:dyDescent="0.35">
      <c r="A209" s="37">
        <v>176</v>
      </c>
      <c r="B209" s="38"/>
      <c r="C209" s="38"/>
      <c r="D209" s="38"/>
      <c r="E209" s="38"/>
      <c r="F209" s="39"/>
      <c r="G209" s="39"/>
      <c r="H209" s="39"/>
      <c r="I209" s="38"/>
      <c r="J209" s="112">
        <f t="shared" si="47"/>
        <v>0</v>
      </c>
      <c r="K209" s="112" t="str">
        <f t="shared" si="57"/>
        <v>FAUX</v>
      </c>
      <c r="L209" s="112" t="str">
        <f t="shared" si="58"/>
        <v>FAUX</v>
      </c>
      <c r="M209" s="112" t="str">
        <f t="shared" si="59"/>
        <v>FAUX</v>
      </c>
      <c r="N209" s="112" t="str">
        <f t="shared" si="60"/>
        <v>FAUX</v>
      </c>
      <c r="O209" s="112" t="str">
        <f t="shared" si="61"/>
        <v>FAUX</v>
      </c>
      <c r="P209" s="112" t="str">
        <f t="shared" si="48"/>
        <v>FAUX</v>
      </c>
      <c r="Q209" s="112"/>
      <c r="R209" s="109">
        <f>'Base de données (cachée)'!G180</f>
        <v>0</v>
      </c>
      <c r="S209" s="75">
        <f t="shared" si="41"/>
        <v>0</v>
      </c>
      <c r="Z209" s="26">
        <f t="shared" si="49"/>
        <v>0</v>
      </c>
      <c r="AA209" s="26">
        <f t="shared" si="50"/>
        <v>0</v>
      </c>
      <c r="AB209" s="26">
        <f t="shared" si="51"/>
        <v>0</v>
      </c>
      <c r="AC209" s="26">
        <f t="shared" si="52"/>
        <v>0</v>
      </c>
      <c r="AD209" s="26">
        <f t="shared" si="53"/>
        <v>0</v>
      </c>
      <c r="AE209" s="26">
        <f t="shared" si="54"/>
        <v>0</v>
      </c>
      <c r="AF209" s="26">
        <f t="shared" si="55"/>
        <v>0</v>
      </c>
      <c r="AG209" s="26">
        <f t="shared" si="56"/>
        <v>0</v>
      </c>
    </row>
    <row r="210" spans="1:33" ht="15" customHeight="1" x14ac:dyDescent="0.35">
      <c r="A210" s="37">
        <v>177</v>
      </c>
      <c r="B210" s="38"/>
      <c r="C210" s="38"/>
      <c r="D210" s="38"/>
      <c r="E210" s="38"/>
      <c r="F210" s="39"/>
      <c r="G210" s="39"/>
      <c r="H210" s="39"/>
      <c r="I210" s="38"/>
      <c r="J210" s="112">
        <f t="shared" si="47"/>
        <v>0</v>
      </c>
      <c r="K210" s="112" t="str">
        <f t="shared" si="57"/>
        <v>FAUX</v>
      </c>
      <c r="L210" s="112" t="str">
        <f t="shared" si="58"/>
        <v>FAUX</v>
      </c>
      <c r="M210" s="112" t="str">
        <f t="shared" si="59"/>
        <v>FAUX</v>
      </c>
      <c r="N210" s="112" t="str">
        <f t="shared" si="60"/>
        <v>FAUX</v>
      </c>
      <c r="O210" s="112" t="str">
        <f t="shared" si="61"/>
        <v>FAUX</v>
      </c>
      <c r="P210" s="112" t="str">
        <f t="shared" si="48"/>
        <v>FAUX</v>
      </c>
      <c r="Q210" s="112"/>
      <c r="R210" s="109">
        <f>'Base de données (cachée)'!G181</f>
        <v>0</v>
      </c>
      <c r="S210" s="75">
        <f t="shared" si="41"/>
        <v>0</v>
      </c>
      <c r="Z210" s="26">
        <f t="shared" si="49"/>
        <v>0</v>
      </c>
      <c r="AA210" s="26">
        <f t="shared" si="50"/>
        <v>0</v>
      </c>
      <c r="AB210" s="26">
        <f t="shared" si="51"/>
        <v>0</v>
      </c>
      <c r="AC210" s="26">
        <f t="shared" si="52"/>
        <v>0</v>
      </c>
      <c r="AD210" s="26">
        <f t="shared" si="53"/>
        <v>0</v>
      </c>
      <c r="AE210" s="26">
        <f t="shared" si="54"/>
        <v>0</v>
      </c>
      <c r="AF210" s="26">
        <f t="shared" si="55"/>
        <v>0</v>
      </c>
      <c r="AG210" s="26">
        <f t="shared" si="56"/>
        <v>0</v>
      </c>
    </row>
    <row r="211" spans="1:33" ht="15" customHeight="1" x14ac:dyDescent="0.35">
      <c r="A211" s="37">
        <v>178</v>
      </c>
      <c r="B211" s="38"/>
      <c r="C211" s="38"/>
      <c r="D211" s="38"/>
      <c r="E211" s="38"/>
      <c r="F211" s="39"/>
      <c r="G211" s="39"/>
      <c r="H211" s="39"/>
      <c r="I211" s="38"/>
      <c r="J211" s="112">
        <f t="shared" si="47"/>
        <v>0</v>
      </c>
      <c r="K211" s="112" t="str">
        <f t="shared" si="57"/>
        <v>FAUX</v>
      </c>
      <c r="L211" s="112" t="str">
        <f t="shared" si="58"/>
        <v>FAUX</v>
      </c>
      <c r="M211" s="112" t="str">
        <f t="shared" si="59"/>
        <v>FAUX</v>
      </c>
      <c r="N211" s="112" t="str">
        <f t="shared" si="60"/>
        <v>FAUX</v>
      </c>
      <c r="O211" s="112" t="str">
        <f t="shared" si="61"/>
        <v>FAUX</v>
      </c>
      <c r="P211" s="112" t="str">
        <f t="shared" si="48"/>
        <v>FAUX</v>
      </c>
      <c r="Q211" s="112"/>
      <c r="R211" s="109">
        <f>'Base de données (cachée)'!G182</f>
        <v>0</v>
      </c>
      <c r="S211" s="75">
        <f t="shared" si="41"/>
        <v>0</v>
      </c>
      <c r="Z211" s="26">
        <f t="shared" si="49"/>
        <v>0</v>
      </c>
      <c r="AA211" s="26">
        <f t="shared" si="50"/>
        <v>0</v>
      </c>
      <c r="AB211" s="26">
        <f t="shared" si="51"/>
        <v>0</v>
      </c>
      <c r="AC211" s="26">
        <f t="shared" si="52"/>
        <v>0</v>
      </c>
      <c r="AD211" s="26">
        <f t="shared" si="53"/>
        <v>0</v>
      </c>
      <c r="AE211" s="26">
        <f t="shared" si="54"/>
        <v>0</v>
      </c>
      <c r="AF211" s="26">
        <f t="shared" si="55"/>
        <v>0</v>
      </c>
      <c r="AG211" s="26">
        <f t="shared" si="56"/>
        <v>0</v>
      </c>
    </row>
    <row r="212" spans="1:33" ht="15" customHeight="1" x14ac:dyDescent="0.35">
      <c r="A212" s="37">
        <v>179</v>
      </c>
      <c r="B212" s="38"/>
      <c r="C212" s="38"/>
      <c r="D212" s="38"/>
      <c r="E212" s="38"/>
      <c r="F212" s="39"/>
      <c r="G212" s="39"/>
      <c r="H212" s="39"/>
      <c r="I212" s="38"/>
      <c r="J212" s="112">
        <f t="shared" si="47"/>
        <v>0</v>
      </c>
      <c r="K212" s="112" t="str">
        <f t="shared" si="57"/>
        <v>FAUX</v>
      </c>
      <c r="L212" s="112" t="str">
        <f t="shared" si="58"/>
        <v>FAUX</v>
      </c>
      <c r="M212" s="112" t="str">
        <f t="shared" si="59"/>
        <v>FAUX</v>
      </c>
      <c r="N212" s="112" t="str">
        <f t="shared" si="60"/>
        <v>FAUX</v>
      </c>
      <c r="O212" s="112" t="str">
        <f t="shared" si="61"/>
        <v>FAUX</v>
      </c>
      <c r="P212" s="112" t="str">
        <f t="shared" si="48"/>
        <v>FAUX</v>
      </c>
      <c r="Q212" s="112"/>
      <c r="R212" s="109">
        <f>'Base de données (cachée)'!G183</f>
        <v>0</v>
      </c>
      <c r="S212" s="75">
        <f t="shared" si="41"/>
        <v>0</v>
      </c>
      <c r="Z212" s="26">
        <f t="shared" si="49"/>
        <v>0</v>
      </c>
      <c r="AA212" s="26">
        <f t="shared" si="50"/>
        <v>0</v>
      </c>
      <c r="AB212" s="26">
        <f t="shared" si="51"/>
        <v>0</v>
      </c>
      <c r="AC212" s="26">
        <f t="shared" si="52"/>
        <v>0</v>
      </c>
      <c r="AD212" s="26">
        <f t="shared" si="53"/>
        <v>0</v>
      </c>
      <c r="AE212" s="26">
        <f t="shared" si="54"/>
        <v>0</v>
      </c>
      <c r="AF212" s="26">
        <f t="shared" si="55"/>
        <v>0</v>
      </c>
      <c r="AG212" s="26">
        <f t="shared" si="56"/>
        <v>0</v>
      </c>
    </row>
    <row r="213" spans="1:33" ht="15" customHeight="1" x14ac:dyDescent="0.35">
      <c r="A213" s="37">
        <v>180</v>
      </c>
      <c r="B213" s="38"/>
      <c r="C213" s="38"/>
      <c r="D213" s="38"/>
      <c r="E213" s="38"/>
      <c r="F213" s="39"/>
      <c r="G213" s="39"/>
      <c r="H213" s="39"/>
      <c r="I213" s="38"/>
      <c r="J213" s="112">
        <f t="shared" si="47"/>
        <v>0</v>
      </c>
      <c r="K213" s="112" t="str">
        <f t="shared" si="57"/>
        <v>FAUX</v>
      </c>
      <c r="L213" s="112" t="str">
        <f t="shared" si="58"/>
        <v>FAUX</v>
      </c>
      <c r="M213" s="112" t="str">
        <f t="shared" si="59"/>
        <v>FAUX</v>
      </c>
      <c r="N213" s="112" t="str">
        <f t="shared" si="60"/>
        <v>FAUX</v>
      </c>
      <c r="O213" s="112" t="str">
        <f t="shared" si="61"/>
        <v>FAUX</v>
      </c>
      <c r="P213" s="112" t="str">
        <f t="shared" si="48"/>
        <v>FAUX</v>
      </c>
      <c r="Q213" s="112"/>
      <c r="R213" s="109">
        <f>'Base de données (cachée)'!G184</f>
        <v>0</v>
      </c>
      <c r="S213" s="75">
        <f t="shared" si="41"/>
        <v>0</v>
      </c>
      <c r="Z213" s="26">
        <f t="shared" si="49"/>
        <v>0</v>
      </c>
      <c r="AA213" s="26">
        <f t="shared" si="50"/>
        <v>0</v>
      </c>
      <c r="AB213" s="26">
        <f t="shared" si="51"/>
        <v>0</v>
      </c>
      <c r="AC213" s="26">
        <f t="shared" si="52"/>
        <v>0</v>
      </c>
      <c r="AD213" s="26">
        <f t="shared" si="53"/>
        <v>0</v>
      </c>
      <c r="AE213" s="26">
        <f t="shared" si="54"/>
        <v>0</v>
      </c>
      <c r="AF213" s="26">
        <f t="shared" si="55"/>
        <v>0</v>
      </c>
      <c r="AG213" s="26">
        <f t="shared" si="56"/>
        <v>0</v>
      </c>
    </row>
    <row r="214" spans="1:33" ht="15" customHeight="1" x14ac:dyDescent="0.35">
      <c r="A214" s="37">
        <v>181</v>
      </c>
      <c r="B214" s="38"/>
      <c r="C214" s="38"/>
      <c r="D214" s="38"/>
      <c r="E214" s="38"/>
      <c r="F214" s="39"/>
      <c r="G214" s="39"/>
      <c r="H214" s="39"/>
      <c r="I214" s="38"/>
      <c r="J214" s="112">
        <f t="shared" si="47"/>
        <v>0</v>
      </c>
      <c r="K214" s="112" t="str">
        <f t="shared" si="57"/>
        <v>FAUX</v>
      </c>
      <c r="L214" s="112" t="str">
        <f t="shared" si="58"/>
        <v>FAUX</v>
      </c>
      <c r="M214" s="112" t="str">
        <f t="shared" si="59"/>
        <v>FAUX</v>
      </c>
      <c r="N214" s="112" t="str">
        <f t="shared" si="60"/>
        <v>FAUX</v>
      </c>
      <c r="O214" s="112" t="str">
        <f t="shared" si="61"/>
        <v>FAUX</v>
      </c>
      <c r="P214" s="112" t="str">
        <f t="shared" si="48"/>
        <v>FAUX</v>
      </c>
      <c r="Q214" s="112"/>
      <c r="R214" s="109">
        <f>'Base de données (cachée)'!G185</f>
        <v>0</v>
      </c>
      <c r="S214" s="75">
        <f t="shared" ref="S214:S233" si="62">+COUNTIF($B$34:$B$233,R214)</f>
        <v>0</v>
      </c>
      <c r="Z214" s="26">
        <f t="shared" si="49"/>
        <v>0</v>
      </c>
      <c r="AA214" s="26">
        <f t="shared" si="50"/>
        <v>0</v>
      </c>
      <c r="AB214" s="26">
        <f t="shared" si="51"/>
        <v>0</v>
      </c>
      <c r="AC214" s="26">
        <f t="shared" si="52"/>
        <v>0</v>
      </c>
      <c r="AD214" s="26">
        <f t="shared" si="53"/>
        <v>0</v>
      </c>
      <c r="AE214" s="26">
        <f t="shared" si="54"/>
        <v>0</v>
      </c>
      <c r="AF214" s="26">
        <f t="shared" si="55"/>
        <v>0</v>
      </c>
      <c r="AG214" s="26">
        <f t="shared" si="56"/>
        <v>0</v>
      </c>
    </row>
    <row r="215" spans="1:33" ht="15" customHeight="1" x14ac:dyDescent="0.35">
      <c r="A215" s="37">
        <v>182</v>
      </c>
      <c r="B215" s="38"/>
      <c r="C215" s="38"/>
      <c r="D215" s="38"/>
      <c r="E215" s="38"/>
      <c r="F215" s="39"/>
      <c r="G215" s="39"/>
      <c r="H215" s="39"/>
      <c r="I215" s="38"/>
      <c r="J215" s="112">
        <f t="shared" si="47"/>
        <v>0</v>
      </c>
      <c r="K215" s="112" t="str">
        <f t="shared" si="57"/>
        <v>FAUX</v>
      </c>
      <c r="L215" s="112" t="str">
        <f t="shared" si="58"/>
        <v>FAUX</v>
      </c>
      <c r="M215" s="112" t="str">
        <f t="shared" si="59"/>
        <v>FAUX</v>
      </c>
      <c r="N215" s="112" t="str">
        <f t="shared" si="60"/>
        <v>FAUX</v>
      </c>
      <c r="O215" s="112" t="str">
        <f t="shared" si="61"/>
        <v>FAUX</v>
      </c>
      <c r="P215" s="112" t="str">
        <f t="shared" si="48"/>
        <v>FAUX</v>
      </c>
      <c r="Q215" s="112"/>
      <c r="R215" s="109">
        <f>'Base de données (cachée)'!G186</f>
        <v>0</v>
      </c>
      <c r="S215" s="75">
        <f t="shared" si="62"/>
        <v>0</v>
      </c>
      <c r="Z215" s="26">
        <f t="shared" si="49"/>
        <v>0</v>
      </c>
      <c r="AA215" s="26">
        <f t="shared" si="50"/>
        <v>0</v>
      </c>
      <c r="AB215" s="26">
        <f t="shared" si="51"/>
        <v>0</v>
      </c>
      <c r="AC215" s="26">
        <f t="shared" si="52"/>
        <v>0</v>
      </c>
      <c r="AD215" s="26">
        <f t="shared" si="53"/>
        <v>0</v>
      </c>
      <c r="AE215" s="26">
        <f t="shared" si="54"/>
        <v>0</v>
      </c>
      <c r="AF215" s="26">
        <f t="shared" si="55"/>
        <v>0</v>
      </c>
      <c r="AG215" s="26">
        <f t="shared" si="56"/>
        <v>0</v>
      </c>
    </row>
    <row r="216" spans="1:33" ht="15" customHeight="1" x14ac:dyDescent="0.35">
      <c r="A216" s="37">
        <v>183</v>
      </c>
      <c r="B216" s="38"/>
      <c r="C216" s="38"/>
      <c r="D216" s="38"/>
      <c r="E216" s="38"/>
      <c r="F216" s="39"/>
      <c r="G216" s="39"/>
      <c r="H216" s="39"/>
      <c r="I216" s="38"/>
      <c r="J216" s="112">
        <f t="shared" si="47"/>
        <v>0</v>
      </c>
      <c r="K216" s="112" t="str">
        <f t="shared" si="57"/>
        <v>FAUX</v>
      </c>
      <c r="L216" s="112" t="str">
        <f t="shared" si="58"/>
        <v>FAUX</v>
      </c>
      <c r="M216" s="112" t="str">
        <f t="shared" si="59"/>
        <v>FAUX</v>
      </c>
      <c r="N216" s="112" t="str">
        <f t="shared" si="60"/>
        <v>FAUX</v>
      </c>
      <c r="O216" s="112" t="str">
        <f t="shared" si="61"/>
        <v>FAUX</v>
      </c>
      <c r="P216" s="112" t="str">
        <f t="shared" si="48"/>
        <v>FAUX</v>
      </c>
      <c r="Q216" s="112"/>
      <c r="R216" s="109">
        <f>'Base de données (cachée)'!G187</f>
        <v>0</v>
      </c>
      <c r="S216" s="75">
        <f t="shared" si="62"/>
        <v>0</v>
      </c>
      <c r="Z216" s="26">
        <f t="shared" si="49"/>
        <v>0</v>
      </c>
      <c r="AA216" s="26">
        <f t="shared" si="50"/>
        <v>0</v>
      </c>
      <c r="AB216" s="26">
        <f t="shared" si="51"/>
        <v>0</v>
      </c>
      <c r="AC216" s="26">
        <f t="shared" si="52"/>
        <v>0</v>
      </c>
      <c r="AD216" s="26">
        <f t="shared" si="53"/>
        <v>0</v>
      </c>
      <c r="AE216" s="26">
        <f t="shared" si="54"/>
        <v>0</v>
      </c>
      <c r="AF216" s="26">
        <f t="shared" si="55"/>
        <v>0</v>
      </c>
      <c r="AG216" s="26">
        <f t="shared" si="56"/>
        <v>0</v>
      </c>
    </row>
    <row r="217" spans="1:33" ht="15" customHeight="1" x14ac:dyDescent="0.35">
      <c r="A217" s="37">
        <v>184</v>
      </c>
      <c r="B217" s="38"/>
      <c r="C217" s="38"/>
      <c r="D217" s="38"/>
      <c r="E217" s="38"/>
      <c r="F217" s="39"/>
      <c r="G217" s="39"/>
      <c r="H217" s="39"/>
      <c r="I217" s="38"/>
      <c r="J217" s="112">
        <f t="shared" si="47"/>
        <v>0</v>
      </c>
      <c r="K217" s="112" t="str">
        <f t="shared" si="57"/>
        <v>FAUX</v>
      </c>
      <c r="L217" s="112" t="str">
        <f t="shared" si="58"/>
        <v>FAUX</v>
      </c>
      <c r="M217" s="112" t="str">
        <f t="shared" si="59"/>
        <v>FAUX</v>
      </c>
      <c r="N217" s="112" t="str">
        <f t="shared" si="60"/>
        <v>FAUX</v>
      </c>
      <c r="O217" s="112" t="str">
        <f t="shared" si="61"/>
        <v>FAUX</v>
      </c>
      <c r="P217" s="112" t="str">
        <f t="shared" si="48"/>
        <v>FAUX</v>
      </c>
      <c r="Q217" s="112"/>
      <c r="R217" s="109">
        <f>'Base de données (cachée)'!G188</f>
        <v>0</v>
      </c>
      <c r="S217" s="75">
        <f t="shared" si="62"/>
        <v>0</v>
      </c>
      <c r="Z217" s="26">
        <f t="shared" si="49"/>
        <v>0</v>
      </c>
      <c r="AA217" s="26">
        <f t="shared" si="50"/>
        <v>0</v>
      </c>
      <c r="AB217" s="26">
        <f t="shared" si="51"/>
        <v>0</v>
      </c>
      <c r="AC217" s="26">
        <f t="shared" si="52"/>
        <v>0</v>
      </c>
      <c r="AD217" s="26">
        <f t="shared" si="53"/>
        <v>0</v>
      </c>
      <c r="AE217" s="26">
        <f t="shared" si="54"/>
        <v>0</v>
      </c>
      <c r="AF217" s="26">
        <f t="shared" si="55"/>
        <v>0</v>
      </c>
      <c r="AG217" s="26">
        <f t="shared" si="56"/>
        <v>0</v>
      </c>
    </row>
    <row r="218" spans="1:33" ht="15" customHeight="1" x14ac:dyDescent="0.35">
      <c r="A218" s="37">
        <v>185</v>
      </c>
      <c r="B218" s="38"/>
      <c r="C218" s="38"/>
      <c r="D218" s="38"/>
      <c r="E218" s="38"/>
      <c r="F218" s="39"/>
      <c r="G218" s="39"/>
      <c r="H218" s="39"/>
      <c r="I218" s="38"/>
      <c r="J218" s="112">
        <f t="shared" si="47"/>
        <v>0</v>
      </c>
      <c r="K218" s="112" t="str">
        <f t="shared" si="57"/>
        <v>FAUX</v>
      </c>
      <c r="L218" s="112" t="str">
        <f t="shared" si="58"/>
        <v>FAUX</v>
      </c>
      <c r="M218" s="112" t="str">
        <f t="shared" si="59"/>
        <v>FAUX</v>
      </c>
      <c r="N218" s="112" t="str">
        <f t="shared" si="60"/>
        <v>FAUX</v>
      </c>
      <c r="O218" s="112" t="str">
        <f t="shared" si="61"/>
        <v>FAUX</v>
      </c>
      <c r="P218" s="112" t="str">
        <f t="shared" si="48"/>
        <v>FAUX</v>
      </c>
      <c r="Q218" s="112"/>
      <c r="R218" s="109">
        <f>'Base de données (cachée)'!G189</f>
        <v>0</v>
      </c>
      <c r="S218" s="75">
        <f t="shared" si="62"/>
        <v>0</v>
      </c>
      <c r="Z218" s="26">
        <f t="shared" si="49"/>
        <v>0</v>
      </c>
      <c r="AA218" s="26">
        <f t="shared" si="50"/>
        <v>0</v>
      </c>
      <c r="AB218" s="26">
        <f t="shared" si="51"/>
        <v>0</v>
      </c>
      <c r="AC218" s="26">
        <f t="shared" si="52"/>
        <v>0</v>
      </c>
      <c r="AD218" s="26">
        <f t="shared" si="53"/>
        <v>0</v>
      </c>
      <c r="AE218" s="26">
        <f t="shared" si="54"/>
        <v>0</v>
      </c>
      <c r="AF218" s="26">
        <f t="shared" si="55"/>
        <v>0</v>
      </c>
      <c r="AG218" s="26">
        <f t="shared" si="56"/>
        <v>0</v>
      </c>
    </row>
    <row r="219" spans="1:33" ht="15" customHeight="1" x14ac:dyDescent="0.35">
      <c r="A219" s="37">
        <v>186</v>
      </c>
      <c r="B219" s="38"/>
      <c r="C219" s="38"/>
      <c r="D219" s="38"/>
      <c r="E219" s="38"/>
      <c r="F219" s="39"/>
      <c r="G219" s="39"/>
      <c r="H219" s="39"/>
      <c r="I219" s="38"/>
      <c r="J219" s="112">
        <f t="shared" si="47"/>
        <v>0</v>
      </c>
      <c r="K219" s="112" t="str">
        <f t="shared" si="57"/>
        <v>FAUX</v>
      </c>
      <c r="L219" s="112" t="str">
        <f t="shared" si="58"/>
        <v>FAUX</v>
      </c>
      <c r="M219" s="112" t="str">
        <f t="shared" si="59"/>
        <v>FAUX</v>
      </c>
      <c r="N219" s="112" t="str">
        <f t="shared" si="60"/>
        <v>FAUX</v>
      </c>
      <c r="O219" s="112" t="str">
        <f t="shared" si="61"/>
        <v>FAUX</v>
      </c>
      <c r="P219" s="112" t="str">
        <f t="shared" si="48"/>
        <v>FAUX</v>
      </c>
      <c r="Q219" s="112"/>
      <c r="R219" s="109">
        <f>'Base de données (cachée)'!G190</f>
        <v>0</v>
      </c>
      <c r="S219" s="75">
        <f t="shared" si="62"/>
        <v>0</v>
      </c>
      <c r="Z219" s="26">
        <f t="shared" si="49"/>
        <v>0</v>
      </c>
      <c r="AA219" s="26">
        <f t="shared" si="50"/>
        <v>0</v>
      </c>
      <c r="AB219" s="26">
        <f t="shared" si="51"/>
        <v>0</v>
      </c>
      <c r="AC219" s="26">
        <f t="shared" si="52"/>
        <v>0</v>
      </c>
      <c r="AD219" s="26">
        <f t="shared" si="53"/>
        <v>0</v>
      </c>
      <c r="AE219" s="26">
        <f t="shared" si="54"/>
        <v>0</v>
      </c>
      <c r="AF219" s="26">
        <f t="shared" si="55"/>
        <v>0</v>
      </c>
      <c r="AG219" s="26">
        <f t="shared" si="56"/>
        <v>0</v>
      </c>
    </row>
    <row r="220" spans="1:33" ht="15" customHeight="1" x14ac:dyDescent="0.35">
      <c r="A220" s="37">
        <v>187</v>
      </c>
      <c r="B220" s="38"/>
      <c r="C220" s="38"/>
      <c r="D220" s="38"/>
      <c r="E220" s="38"/>
      <c r="F220" s="39"/>
      <c r="G220" s="39"/>
      <c r="H220" s="39"/>
      <c r="I220" s="38"/>
      <c r="J220" s="112">
        <f t="shared" si="47"/>
        <v>0</v>
      </c>
      <c r="K220" s="112" t="str">
        <f t="shared" si="57"/>
        <v>FAUX</v>
      </c>
      <c r="L220" s="112" t="str">
        <f t="shared" si="58"/>
        <v>FAUX</v>
      </c>
      <c r="M220" s="112" t="str">
        <f t="shared" si="59"/>
        <v>FAUX</v>
      </c>
      <c r="N220" s="112" t="str">
        <f t="shared" si="60"/>
        <v>FAUX</v>
      </c>
      <c r="O220" s="112" t="str">
        <f t="shared" si="61"/>
        <v>FAUX</v>
      </c>
      <c r="P220" s="112" t="str">
        <f t="shared" si="48"/>
        <v>FAUX</v>
      </c>
      <c r="Q220" s="112"/>
      <c r="R220" s="109">
        <f>'Base de données (cachée)'!G191</f>
        <v>0</v>
      </c>
      <c r="S220" s="75">
        <f t="shared" si="62"/>
        <v>0</v>
      </c>
      <c r="Z220" s="26">
        <f t="shared" si="49"/>
        <v>0</v>
      </c>
      <c r="AA220" s="26">
        <f t="shared" si="50"/>
        <v>0</v>
      </c>
      <c r="AB220" s="26">
        <f t="shared" si="51"/>
        <v>0</v>
      </c>
      <c r="AC220" s="26">
        <f t="shared" si="52"/>
        <v>0</v>
      </c>
      <c r="AD220" s="26">
        <f t="shared" si="53"/>
        <v>0</v>
      </c>
      <c r="AE220" s="26">
        <f t="shared" si="54"/>
        <v>0</v>
      </c>
      <c r="AF220" s="26">
        <f t="shared" si="55"/>
        <v>0</v>
      </c>
      <c r="AG220" s="26">
        <f t="shared" si="56"/>
        <v>0</v>
      </c>
    </row>
    <row r="221" spans="1:33" ht="15" customHeight="1" x14ac:dyDescent="0.35">
      <c r="A221" s="37">
        <v>188</v>
      </c>
      <c r="B221" s="38"/>
      <c r="C221" s="38"/>
      <c r="D221" s="38"/>
      <c r="E221" s="38"/>
      <c r="F221" s="39"/>
      <c r="G221" s="39"/>
      <c r="H221" s="39"/>
      <c r="I221" s="38"/>
      <c r="J221" s="112">
        <f t="shared" si="47"/>
        <v>0</v>
      </c>
      <c r="K221" s="112" t="str">
        <f t="shared" si="57"/>
        <v>FAUX</v>
      </c>
      <c r="L221" s="112" t="str">
        <f t="shared" si="58"/>
        <v>FAUX</v>
      </c>
      <c r="M221" s="112" t="str">
        <f t="shared" si="59"/>
        <v>FAUX</v>
      </c>
      <c r="N221" s="112" t="str">
        <f t="shared" si="60"/>
        <v>FAUX</v>
      </c>
      <c r="O221" s="112" t="str">
        <f t="shared" si="61"/>
        <v>FAUX</v>
      </c>
      <c r="P221" s="112" t="str">
        <f t="shared" si="48"/>
        <v>FAUX</v>
      </c>
      <c r="Q221" s="112"/>
      <c r="R221" s="109">
        <f>'Base de données (cachée)'!G192</f>
        <v>0</v>
      </c>
      <c r="S221" s="75">
        <f t="shared" si="62"/>
        <v>0</v>
      </c>
      <c r="Z221" s="26">
        <f t="shared" si="49"/>
        <v>0</v>
      </c>
      <c r="AA221" s="26">
        <f t="shared" si="50"/>
        <v>0</v>
      </c>
      <c r="AB221" s="26">
        <f t="shared" si="51"/>
        <v>0</v>
      </c>
      <c r="AC221" s="26">
        <f t="shared" si="52"/>
        <v>0</v>
      </c>
      <c r="AD221" s="26">
        <f t="shared" si="53"/>
        <v>0</v>
      </c>
      <c r="AE221" s="26">
        <f t="shared" si="54"/>
        <v>0</v>
      </c>
      <c r="AF221" s="26">
        <f t="shared" si="55"/>
        <v>0</v>
      </c>
      <c r="AG221" s="26">
        <f t="shared" si="56"/>
        <v>0</v>
      </c>
    </row>
    <row r="222" spans="1:33" ht="15" customHeight="1" x14ac:dyDescent="0.35">
      <c r="A222" s="37">
        <v>189</v>
      </c>
      <c r="B222" s="38"/>
      <c r="C222" s="38"/>
      <c r="D222" s="38"/>
      <c r="E222" s="38"/>
      <c r="F222" s="39"/>
      <c r="G222" s="39"/>
      <c r="H222" s="39"/>
      <c r="I222" s="38"/>
      <c r="J222" s="112">
        <f t="shared" si="47"/>
        <v>0</v>
      </c>
      <c r="K222" s="112" t="str">
        <f t="shared" si="57"/>
        <v>FAUX</v>
      </c>
      <c r="L222" s="112" t="str">
        <f t="shared" si="58"/>
        <v>FAUX</v>
      </c>
      <c r="M222" s="112" t="str">
        <f t="shared" si="59"/>
        <v>FAUX</v>
      </c>
      <c r="N222" s="112" t="str">
        <f t="shared" si="60"/>
        <v>FAUX</v>
      </c>
      <c r="O222" s="112" t="str">
        <f t="shared" si="61"/>
        <v>FAUX</v>
      </c>
      <c r="P222" s="112" t="str">
        <f t="shared" si="48"/>
        <v>FAUX</v>
      </c>
      <c r="Q222" s="112"/>
      <c r="R222" s="109">
        <f>'Base de données (cachée)'!G193</f>
        <v>0</v>
      </c>
      <c r="S222" s="75">
        <f t="shared" si="62"/>
        <v>0</v>
      </c>
      <c r="Z222" s="26">
        <f t="shared" si="49"/>
        <v>0</v>
      </c>
      <c r="AA222" s="26">
        <f t="shared" si="50"/>
        <v>0</v>
      </c>
      <c r="AB222" s="26">
        <f t="shared" si="51"/>
        <v>0</v>
      </c>
      <c r="AC222" s="26">
        <f t="shared" si="52"/>
        <v>0</v>
      </c>
      <c r="AD222" s="26">
        <f t="shared" si="53"/>
        <v>0</v>
      </c>
      <c r="AE222" s="26">
        <f t="shared" si="54"/>
        <v>0</v>
      </c>
      <c r="AF222" s="26">
        <f t="shared" si="55"/>
        <v>0</v>
      </c>
      <c r="AG222" s="26">
        <f t="shared" si="56"/>
        <v>0</v>
      </c>
    </row>
    <row r="223" spans="1:33" ht="15" customHeight="1" x14ac:dyDescent="0.35">
      <c r="A223" s="37">
        <v>190</v>
      </c>
      <c r="B223" s="38"/>
      <c r="C223" s="38"/>
      <c r="D223" s="38"/>
      <c r="E223" s="38"/>
      <c r="F223" s="39"/>
      <c r="G223" s="39"/>
      <c r="H223" s="39"/>
      <c r="I223" s="38"/>
      <c r="J223" s="112">
        <f t="shared" si="47"/>
        <v>0</v>
      </c>
      <c r="K223" s="112" t="str">
        <f t="shared" si="57"/>
        <v>FAUX</v>
      </c>
      <c r="L223" s="112" t="str">
        <f t="shared" si="58"/>
        <v>FAUX</v>
      </c>
      <c r="M223" s="112" t="str">
        <f t="shared" si="59"/>
        <v>FAUX</v>
      </c>
      <c r="N223" s="112" t="str">
        <f t="shared" si="60"/>
        <v>FAUX</v>
      </c>
      <c r="O223" s="112" t="str">
        <f t="shared" si="61"/>
        <v>FAUX</v>
      </c>
      <c r="P223" s="112" t="str">
        <f t="shared" si="48"/>
        <v>FAUX</v>
      </c>
      <c r="Q223" s="112"/>
      <c r="R223" s="109">
        <f>'Base de données (cachée)'!G194</f>
        <v>0</v>
      </c>
      <c r="S223" s="75">
        <f t="shared" si="62"/>
        <v>0</v>
      </c>
      <c r="Z223" s="26">
        <f t="shared" si="49"/>
        <v>0</v>
      </c>
      <c r="AA223" s="26">
        <f t="shared" si="50"/>
        <v>0</v>
      </c>
      <c r="AB223" s="26">
        <f t="shared" si="51"/>
        <v>0</v>
      </c>
      <c r="AC223" s="26">
        <f t="shared" si="52"/>
        <v>0</v>
      </c>
      <c r="AD223" s="26">
        <f t="shared" si="53"/>
        <v>0</v>
      </c>
      <c r="AE223" s="26">
        <f t="shared" si="54"/>
        <v>0</v>
      </c>
      <c r="AF223" s="26">
        <f t="shared" si="55"/>
        <v>0</v>
      </c>
      <c r="AG223" s="26">
        <f t="shared" si="56"/>
        <v>0</v>
      </c>
    </row>
    <row r="224" spans="1:33" ht="15" customHeight="1" x14ac:dyDescent="0.35">
      <c r="A224" s="37">
        <v>191</v>
      </c>
      <c r="B224" s="38"/>
      <c r="C224" s="38"/>
      <c r="D224" s="38"/>
      <c r="E224" s="38"/>
      <c r="F224" s="39"/>
      <c r="G224" s="39"/>
      <c r="H224" s="39"/>
      <c r="I224" s="38"/>
      <c r="J224" s="112">
        <f t="shared" si="47"/>
        <v>0</v>
      </c>
      <c r="K224" s="112" t="str">
        <f t="shared" si="57"/>
        <v>FAUX</v>
      </c>
      <c r="L224" s="112" t="str">
        <f t="shared" si="58"/>
        <v>FAUX</v>
      </c>
      <c r="M224" s="112" t="str">
        <f t="shared" si="59"/>
        <v>FAUX</v>
      </c>
      <c r="N224" s="112" t="str">
        <f t="shared" si="60"/>
        <v>FAUX</v>
      </c>
      <c r="O224" s="112" t="str">
        <f t="shared" si="61"/>
        <v>FAUX</v>
      </c>
      <c r="P224" s="112" t="str">
        <f t="shared" si="48"/>
        <v>FAUX</v>
      </c>
      <c r="Q224" s="112"/>
      <c r="R224" s="109">
        <f>'Base de données (cachée)'!G195</f>
        <v>0</v>
      </c>
      <c r="S224" s="75">
        <f t="shared" si="62"/>
        <v>0</v>
      </c>
      <c r="Z224" s="26">
        <f t="shared" si="49"/>
        <v>0</v>
      </c>
      <c r="AA224" s="26">
        <f t="shared" si="50"/>
        <v>0</v>
      </c>
      <c r="AB224" s="26">
        <f t="shared" si="51"/>
        <v>0</v>
      </c>
      <c r="AC224" s="26">
        <f t="shared" si="52"/>
        <v>0</v>
      </c>
      <c r="AD224" s="26">
        <f t="shared" si="53"/>
        <v>0</v>
      </c>
      <c r="AE224" s="26">
        <f t="shared" si="54"/>
        <v>0</v>
      </c>
      <c r="AF224" s="26">
        <f t="shared" si="55"/>
        <v>0</v>
      </c>
      <c r="AG224" s="26">
        <f t="shared" si="56"/>
        <v>0</v>
      </c>
    </row>
    <row r="225" spans="1:33" ht="15" customHeight="1" x14ac:dyDescent="0.35">
      <c r="A225" s="37">
        <v>192</v>
      </c>
      <c r="B225" s="38"/>
      <c r="C225" s="38"/>
      <c r="D225" s="38"/>
      <c r="E225" s="38"/>
      <c r="F225" s="39"/>
      <c r="G225" s="39"/>
      <c r="H225" s="39"/>
      <c r="I225" s="38"/>
      <c r="J225" s="112">
        <f t="shared" si="47"/>
        <v>0</v>
      </c>
      <c r="K225" s="112" t="str">
        <f t="shared" si="57"/>
        <v>FAUX</v>
      </c>
      <c r="L225" s="112" t="str">
        <f t="shared" si="58"/>
        <v>FAUX</v>
      </c>
      <c r="M225" s="112" t="str">
        <f t="shared" si="59"/>
        <v>FAUX</v>
      </c>
      <c r="N225" s="112" t="str">
        <f t="shared" si="60"/>
        <v>FAUX</v>
      </c>
      <c r="O225" s="112" t="str">
        <f t="shared" si="61"/>
        <v>FAUX</v>
      </c>
      <c r="P225" s="112" t="str">
        <f t="shared" si="48"/>
        <v>FAUX</v>
      </c>
      <c r="Q225" s="112"/>
      <c r="R225" s="109">
        <f>'Base de données (cachée)'!G196</f>
        <v>0</v>
      </c>
      <c r="S225" s="75">
        <f t="shared" si="62"/>
        <v>0</v>
      </c>
      <c r="Z225" s="26">
        <f t="shared" si="49"/>
        <v>0</v>
      </c>
      <c r="AA225" s="26">
        <f t="shared" si="50"/>
        <v>0</v>
      </c>
      <c r="AB225" s="26">
        <f t="shared" si="51"/>
        <v>0</v>
      </c>
      <c r="AC225" s="26">
        <f t="shared" si="52"/>
        <v>0</v>
      </c>
      <c r="AD225" s="26">
        <f t="shared" si="53"/>
        <v>0</v>
      </c>
      <c r="AE225" s="26">
        <f t="shared" si="54"/>
        <v>0</v>
      </c>
      <c r="AF225" s="26">
        <f t="shared" si="55"/>
        <v>0</v>
      </c>
      <c r="AG225" s="26">
        <f t="shared" si="56"/>
        <v>0</v>
      </c>
    </row>
    <row r="226" spans="1:33" ht="15" customHeight="1" x14ac:dyDescent="0.35">
      <c r="A226" s="37">
        <v>193</v>
      </c>
      <c r="B226" s="38"/>
      <c r="C226" s="38"/>
      <c r="D226" s="38"/>
      <c r="E226" s="38"/>
      <c r="F226" s="39"/>
      <c r="G226" s="39"/>
      <c r="H226" s="39"/>
      <c r="I226" s="38"/>
      <c r="J226" s="112">
        <f t="shared" si="47"/>
        <v>0</v>
      </c>
      <c r="K226" s="112" t="str">
        <f t="shared" ref="K226:K233" si="63">_xlfn.IFS(AND(J226&lt;&gt;"0",I226="Neuf"),"VRAI",J226&lt;&gt;"1","FAUX")</f>
        <v>FAUX</v>
      </c>
      <c r="L226" s="112" t="str">
        <f t="shared" ref="L226:L233" si="64">_xlfn.IFS(AND(J226&lt;&gt;"0",I226="Vétuste"),"VRAI",J226&lt;&gt;"1","FAUX")</f>
        <v>FAUX</v>
      </c>
      <c r="M226" s="112" t="str">
        <f t="shared" ref="M226:M233" si="65">_xlfn.IFS(AND(J226&lt;&gt;"0",I226="Epuisé"),"VRAI",J226&lt;&gt;"1","FAUX")</f>
        <v>FAUX</v>
      </c>
      <c r="N226" s="112" t="str">
        <f t="shared" ref="N226:N233" si="66">_xlfn.IFS(AND(I226&lt;&gt;"0",I226="Epuisé"),"VRAI",J226&lt;&gt;"1","FAUX")</f>
        <v>FAUX</v>
      </c>
      <c r="O226" s="112" t="str">
        <f t="shared" ref="O226:O233" si="67">_xlfn.IFS(AND(J226&lt;&gt;"0",I226="Presque neuf, peu utilisé"),"VRAI",J226&lt;&gt;"1","FAUX")</f>
        <v>FAUX</v>
      </c>
      <c r="P226" s="112" t="str">
        <f t="shared" si="48"/>
        <v>FAUX</v>
      </c>
      <c r="Q226" s="112"/>
      <c r="R226" s="109">
        <f>'Base de données (cachée)'!G197</f>
        <v>0</v>
      </c>
      <c r="S226" s="75">
        <f t="shared" si="62"/>
        <v>0</v>
      </c>
      <c r="Z226" s="26">
        <f t="shared" si="49"/>
        <v>0</v>
      </c>
      <c r="AA226" s="26">
        <f t="shared" si="50"/>
        <v>0</v>
      </c>
      <c r="AB226" s="26">
        <f t="shared" si="51"/>
        <v>0</v>
      </c>
      <c r="AC226" s="26">
        <f t="shared" si="52"/>
        <v>0</v>
      </c>
      <c r="AD226" s="26">
        <f t="shared" si="53"/>
        <v>0</v>
      </c>
      <c r="AE226" s="26">
        <f t="shared" si="54"/>
        <v>0</v>
      </c>
      <c r="AF226" s="26">
        <f t="shared" si="55"/>
        <v>0</v>
      </c>
      <c r="AG226" s="26">
        <f t="shared" si="56"/>
        <v>0</v>
      </c>
    </row>
    <row r="227" spans="1:33" ht="15" customHeight="1" x14ac:dyDescent="0.35">
      <c r="A227" s="37">
        <v>194</v>
      </c>
      <c r="B227" s="38"/>
      <c r="C227" s="38"/>
      <c r="D227" s="38"/>
      <c r="E227" s="38"/>
      <c r="F227" s="39"/>
      <c r="G227" s="39"/>
      <c r="H227" s="39"/>
      <c r="I227" s="38"/>
      <c r="J227" s="112">
        <f t="shared" ref="J227:J233" si="68">+IF(B227&lt;&gt;"",1,0)</f>
        <v>0</v>
      </c>
      <c r="K227" s="112" t="str">
        <f t="shared" si="63"/>
        <v>FAUX</v>
      </c>
      <c r="L227" s="112" t="str">
        <f t="shared" si="64"/>
        <v>FAUX</v>
      </c>
      <c r="M227" s="112" t="str">
        <f t="shared" si="65"/>
        <v>FAUX</v>
      </c>
      <c r="N227" s="112" t="str">
        <f t="shared" si="66"/>
        <v>FAUX</v>
      </c>
      <c r="O227" s="112" t="str">
        <f t="shared" si="67"/>
        <v>FAUX</v>
      </c>
      <c r="P227" s="112" t="str">
        <f t="shared" ref="P227:P233" si="69">_xlfn.IFS(AND(J227&lt;&gt;"0",I227="Sous-Magasin"),"VRAI",J227&lt;&gt;"1","FAUX")</f>
        <v>FAUX</v>
      </c>
      <c r="Q227" s="112"/>
      <c r="R227" s="109">
        <f>'Base de données (cachée)'!G198</f>
        <v>0</v>
      </c>
      <c r="S227" s="75">
        <f t="shared" si="62"/>
        <v>0</v>
      </c>
      <c r="Z227" s="26">
        <f t="shared" ref="Z227:Z233" si="70">IF(B227="Cable Cu 1x2,5mm²",E227,0)</f>
        <v>0</v>
      </c>
      <c r="AA227" s="26">
        <f t="shared" ref="AA227:AA233" si="71">IF(B227="Cable Cu 1x4mm²",E227,0)</f>
        <v>0</v>
      </c>
      <c r="AB227" s="26">
        <f t="shared" ref="AB227:AB233" si="72">IF(B227="Cable Cu 1x6mm²",E227,0)</f>
        <v>0</v>
      </c>
      <c r="AC227" s="26">
        <f t="shared" ref="AC227:AC233" si="73">IF(B227="Cable Cu 1x16mm²",E227,0)</f>
        <v>0</v>
      </c>
      <c r="AD227" s="26">
        <f t="shared" ref="AD227:AD233" si="74">IF(B227="Cable Al 1x2,5mm²",E227,0)</f>
        <v>0</v>
      </c>
      <c r="AE227" s="26">
        <f t="shared" ref="AE227:AE233" si="75">IF(B227="Cable Al 1x4mm²",E227,0)</f>
        <v>0</v>
      </c>
      <c r="AF227" s="26">
        <f t="shared" ref="AF227:AF233" si="76">IF(B227="Cable Al 1x6mm²",E227,0)</f>
        <v>0</v>
      </c>
      <c r="AG227" s="26">
        <f t="shared" ref="AG227:AG233" si="77">IF(B227="Cable Al 1x16mm²",E227,0)</f>
        <v>0</v>
      </c>
    </row>
    <row r="228" spans="1:33" ht="15" customHeight="1" x14ac:dyDescent="0.35">
      <c r="A228" s="37">
        <v>195</v>
      </c>
      <c r="B228" s="38"/>
      <c r="C228" s="38"/>
      <c r="D228" s="38"/>
      <c r="E228" s="38"/>
      <c r="F228" s="39"/>
      <c r="G228" s="39"/>
      <c r="H228" s="39"/>
      <c r="I228" s="38"/>
      <c r="J228" s="112">
        <f t="shared" si="68"/>
        <v>0</v>
      </c>
      <c r="K228" s="112" t="str">
        <f t="shared" si="63"/>
        <v>FAUX</v>
      </c>
      <c r="L228" s="112" t="str">
        <f t="shared" si="64"/>
        <v>FAUX</v>
      </c>
      <c r="M228" s="112" t="str">
        <f t="shared" si="65"/>
        <v>FAUX</v>
      </c>
      <c r="N228" s="112" t="str">
        <f t="shared" si="66"/>
        <v>FAUX</v>
      </c>
      <c r="O228" s="112" t="str">
        <f t="shared" si="67"/>
        <v>FAUX</v>
      </c>
      <c r="P228" s="112" t="str">
        <f t="shared" si="69"/>
        <v>FAUX</v>
      </c>
      <c r="Q228" s="112"/>
      <c r="R228" s="109">
        <f>'Base de données (cachée)'!G199</f>
        <v>0</v>
      </c>
      <c r="S228" s="75">
        <f t="shared" si="62"/>
        <v>0</v>
      </c>
      <c r="Z228" s="26">
        <f t="shared" si="70"/>
        <v>0</v>
      </c>
      <c r="AA228" s="26">
        <f t="shared" si="71"/>
        <v>0</v>
      </c>
      <c r="AB228" s="26">
        <f t="shared" si="72"/>
        <v>0</v>
      </c>
      <c r="AC228" s="26">
        <f t="shared" si="73"/>
        <v>0</v>
      </c>
      <c r="AD228" s="26">
        <f t="shared" si="74"/>
        <v>0</v>
      </c>
      <c r="AE228" s="26">
        <f t="shared" si="75"/>
        <v>0</v>
      </c>
      <c r="AF228" s="26">
        <f t="shared" si="76"/>
        <v>0</v>
      </c>
      <c r="AG228" s="26">
        <f t="shared" si="77"/>
        <v>0</v>
      </c>
    </row>
    <row r="229" spans="1:33" ht="15" customHeight="1" x14ac:dyDescent="0.35">
      <c r="A229" s="37">
        <v>196</v>
      </c>
      <c r="B229" s="38"/>
      <c r="C229" s="38"/>
      <c r="D229" s="38"/>
      <c r="E229" s="38"/>
      <c r="F229" s="39"/>
      <c r="G229" s="39"/>
      <c r="H229" s="39"/>
      <c r="I229" s="38"/>
      <c r="J229" s="112">
        <f t="shared" si="68"/>
        <v>0</v>
      </c>
      <c r="K229" s="112" t="str">
        <f t="shared" si="63"/>
        <v>FAUX</v>
      </c>
      <c r="L229" s="112" t="str">
        <f t="shared" si="64"/>
        <v>FAUX</v>
      </c>
      <c r="M229" s="112" t="str">
        <f t="shared" si="65"/>
        <v>FAUX</v>
      </c>
      <c r="N229" s="112" t="str">
        <f t="shared" si="66"/>
        <v>FAUX</v>
      </c>
      <c r="O229" s="112" t="str">
        <f t="shared" si="67"/>
        <v>FAUX</v>
      </c>
      <c r="P229" s="112" t="str">
        <f t="shared" si="69"/>
        <v>FAUX</v>
      </c>
      <c r="Q229" s="112"/>
      <c r="R229" s="109">
        <f>'Base de données (cachée)'!G200</f>
        <v>0</v>
      </c>
      <c r="S229" s="75">
        <f t="shared" si="62"/>
        <v>0</v>
      </c>
      <c r="Z229" s="26">
        <f t="shared" si="70"/>
        <v>0</v>
      </c>
      <c r="AA229" s="26">
        <f t="shared" si="71"/>
        <v>0</v>
      </c>
      <c r="AB229" s="26">
        <f t="shared" si="72"/>
        <v>0</v>
      </c>
      <c r="AC229" s="26">
        <f t="shared" si="73"/>
        <v>0</v>
      </c>
      <c r="AD229" s="26">
        <f t="shared" si="74"/>
        <v>0</v>
      </c>
      <c r="AE229" s="26">
        <f t="shared" si="75"/>
        <v>0</v>
      </c>
      <c r="AF229" s="26">
        <f t="shared" si="76"/>
        <v>0</v>
      </c>
      <c r="AG229" s="26">
        <f t="shared" si="77"/>
        <v>0</v>
      </c>
    </row>
    <row r="230" spans="1:33" ht="15" customHeight="1" x14ac:dyDescent="0.35">
      <c r="A230" s="37">
        <v>197</v>
      </c>
      <c r="B230" s="38"/>
      <c r="C230" s="38"/>
      <c r="D230" s="38"/>
      <c r="E230" s="38"/>
      <c r="F230" s="39"/>
      <c r="G230" s="39"/>
      <c r="H230" s="39"/>
      <c r="I230" s="38"/>
      <c r="J230" s="112">
        <f t="shared" si="68"/>
        <v>0</v>
      </c>
      <c r="K230" s="112" t="str">
        <f t="shared" si="63"/>
        <v>FAUX</v>
      </c>
      <c r="L230" s="112" t="str">
        <f t="shared" si="64"/>
        <v>FAUX</v>
      </c>
      <c r="M230" s="112" t="str">
        <f t="shared" si="65"/>
        <v>FAUX</v>
      </c>
      <c r="N230" s="112" t="str">
        <f t="shared" si="66"/>
        <v>FAUX</v>
      </c>
      <c r="O230" s="112" t="str">
        <f t="shared" si="67"/>
        <v>FAUX</v>
      </c>
      <c r="P230" s="112" t="str">
        <f t="shared" si="69"/>
        <v>FAUX</v>
      </c>
      <c r="Q230" s="112"/>
      <c r="R230" s="109">
        <f>'Base de données (cachée)'!G201</f>
        <v>0</v>
      </c>
      <c r="S230" s="75">
        <f t="shared" si="62"/>
        <v>0</v>
      </c>
      <c r="Z230" s="26">
        <f t="shared" si="70"/>
        <v>0</v>
      </c>
      <c r="AA230" s="26">
        <f t="shared" si="71"/>
        <v>0</v>
      </c>
      <c r="AB230" s="26">
        <f t="shared" si="72"/>
        <v>0</v>
      </c>
      <c r="AC230" s="26">
        <f t="shared" si="73"/>
        <v>0</v>
      </c>
      <c r="AD230" s="26">
        <f t="shared" si="74"/>
        <v>0</v>
      </c>
      <c r="AE230" s="26">
        <f t="shared" si="75"/>
        <v>0</v>
      </c>
      <c r="AF230" s="26">
        <f t="shared" si="76"/>
        <v>0</v>
      </c>
      <c r="AG230" s="26">
        <f t="shared" si="77"/>
        <v>0</v>
      </c>
    </row>
    <row r="231" spans="1:33" ht="15" customHeight="1" x14ac:dyDescent="0.35">
      <c r="A231" s="37">
        <v>198</v>
      </c>
      <c r="B231" s="38"/>
      <c r="C231" s="38"/>
      <c r="D231" s="38"/>
      <c r="E231" s="38"/>
      <c r="F231" s="39"/>
      <c r="G231" s="39"/>
      <c r="H231" s="39"/>
      <c r="I231" s="38"/>
      <c r="J231" s="112">
        <f t="shared" si="68"/>
        <v>0</v>
      </c>
      <c r="K231" s="112" t="str">
        <f t="shared" si="63"/>
        <v>FAUX</v>
      </c>
      <c r="L231" s="112" t="str">
        <f t="shared" si="64"/>
        <v>FAUX</v>
      </c>
      <c r="M231" s="112" t="str">
        <f t="shared" si="65"/>
        <v>FAUX</v>
      </c>
      <c r="N231" s="112" t="str">
        <f t="shared" si="66"/>
        <v>FAUX</v>
      </c>
      <c r="O231" s="112" t="str">
        <f t="shared" si="67"/>
        <v>FAUX</v>
      </c>
      <c r="P231" s="112" t="str">
        <f t="shared" si="69"/>
        <v>FAUX</v>
      </c>
      <c r="Q231" s="112"/>
      <c r="R231" s="109">
        <f>'Base de données (cachée)'!G202</f>
        <v>0</v>
      </c>
      <c r="S231" s="75">
        <f t="shared" si="62"/>
        <v>0</v>
      </c>
      <c r="Z231" s="26">
        <f t="shared" si="70"/>
        <v>0</v>
      </c>
      <c r="AA231" s="26">
        <f t="shared" si="71"/>
        <v>0</v>
      </c>
      <c r="AB231" s="26">
        <f t="shared" si="72"/>
        <v>0</v>
      </c>
      <c r="AC231" s="26">
        <f t="shared" si="73"/>
        <v>0</v>
      </c>
      <c r="AD231" s="26">
        <f t="shared" si="74"/>
        <v>0</v>
      </c>
      <c r="AE231" s="26">
        <f t="shared" si="75"/>
        <v>0</v>
      </c>
      <c r="AF231" s="26">
        <f t="shared" si="76"/>
        <v>0</v>
      </c>
      <c r="AG231" s="26">
        <f t="shared" si="77"/>
        <v>0</v>
      </c>
    </row>
    <row r="232" spans="1:33" ht="15" customHeight="1" x14ac:dyDescent="0.35">
      <c r="A232" s="37">
        <v>199</v>
      </c>
      <c r="B232" s="38"/>
      <c r="C232" s="38"/>
      <c r="D232" s="38"/>
      <c r="E232" s="38"/>
      <c r="F232" s="39"/>
      <c r="G232" s="39"/>
      <c r="H232" s="39"/>
      <c r="I232" s="38"/>
      <c r="J232" s="112">
        <f t="shared" si="68"/>
        <v>0</v>
      </c>
      <c r="K232" s="112" t="str">
        <f t="shared" si="63"/>
        <v>FAUX</v>
      </c>
      <c r="L232" s="112" t="str">
        <f t="shared" si="64"/>
        <v>FAUX</v>
      </c>
      <c r="M232" s="112" t="str">
        <f t="shared" si="65"/>
        <v>FAUX</v>
      </c>
      <c r="N232" s="112" t="str">
        <f t="shared" si="66"/>
        <v>FAUX</v>
      </c>
      <c r="O232" s="112" t="str">
        <f t="shared" si="67"/>
        <v>FAUX</v>
      </c>
      <c r="P232" s="112" t="str">
        <f t="shared" si="69"/>
        <v>FAUX</v>
      </c>
      <c r="Q232" s="112"/>
      <c r="R232" s="109">
        <f>'Base de données (cachée)'!G203</f>
        <v>0</v>
      </c>
      <c r="S232" s="75">
        <f>+COUNTIF($B$34:$B$233,R232)</f>
        <v>0</v>
      </c>
      <c r="Z232" s="26">
        <f t="shared" si="70"/>
        <v>0</v>
      </c>
      <c r="AA232" s="26">
        <f t="shared" si="71"/>
        <v>0</v>
      </c>
      <c r="AB232" s="26">
        <f t="shared" si="72"/>
        <v>0</v>
      </c>
      <c r="AC232" s="26">
        <f t="shared" si="73"/>
        <v>0</v>
      </c>
      <c r="AD232" s="26">
        <f t="shared" si="74"/>
        <v>0</v>
      </c>
      <c r="AE232" s="26">
        <f t="shared" si="75"/>
        <v>0</v>
      </c>
      <c r="AF232" s="26">
        <f t="shared" si="76"/>
        <v>0</v>
      </c>
      <c r="AG232" s="26">
        <f t="shared" si="77"/>
        <v>0</v>
      </c>
    </row>
    <row r="233" spans="1:33" ht="15" customHeight="1" x14ac:dyDescent="0.35">
      <c r="A233" s="37">
        <v>200</v>
      </c>
      <c r="B233" s="38"/>
      <c r="C233" s="38"/>
      <c r="D233" s="38"/>
      <c r="E233" s="38"/>
      <c r="F233" s="39"/>
      <c r="G233" s="39"/>
      <c r="H233" s="39"/>
      <c r="I233" s="38"/>
      <c r="J233" s="112">
        <f t="shared" si="68"/>
        <v>0</v>
      </c>
      <c r="K233" s="112" t="str">
        <f t="shared" si="63"/>
        <v>FAUX</v>
      </c>
      <c r="L233" s="112" t="str">
        <f t="shared" si="64"/>
        <v>FAUX</v>
      </c>
      <c r="M233" s="112" t="str">
        <f t="shared" si="65"/>
        <v>FAUX</v>
      </c>
      <c r="N233" s="112" t="str">
        <f t="shared" si="66"/>
        <v>FAUX</v>
      </c>
      <c r="O233" s="112" t="str">
        <f t="shared" si="67"/>
        <v>FAUX</v>
      </c>
      <c r="P233" s="112" t="str">
        <f t="shared" si="69"/>
        <v>FAUX</v>
      </c>
      <c r="Q233" s="112"/>
      <c r="R233" s="109">
        <f>'Base de données (cachée)'!G204</f>
        <v>0</v>
      </c>
      <c r="S233" s="75">
        <f t="shared" si="62"/>
        <v>0</v>
      </c>
      <c r="Z233" s="26">
        <f t="shared" si="70"/>
        <v>0</v>
      </c>
      <c r="AA233" s="26">
        <f t="shared" si="71"/>
        <v>0</v>
      </c>
      <c r="AB233" s="26">
        <f t="shared" si="72"/>
        <v>0</v>
      </c>
      <c r="AC233" s="26">
        <f t="shared" si="73"/>
        <v>0</v>
      </c>
      <c r="AD233" s="26">
        <f t="shared" si="74"/>
        <v>0</v>
      </c>
      <c r="AE233" s="26">
        <f t="shared" si="75"/>
        <v>0</v>
      </c>
      <c r="AF233" s="26">
        <f t="shared" si="76"/>
        <v>0</v>
      </c>
      <c r="AG233" s="26">
        <f t="shared" si="77"/>
        <v>0</v>
      </c>
    </row>
    <row r="234" spans="1:33" x14ac:dyDescent="0.35">
      <c r="Z234" s="26">
        <f t="shared" ref="Z234:AG234" si="78">+SUM(Z34:Z233)</f>
        <v>0</v>
      </c>
      <c r="AA234" s="26">
        <f t="shared" si="78"/>
        <v>0</v>
      </c>
      <c r="AB234" s="26">
        <f t="shared" si="78"/>
        <v>0</v>
      </c>
      <c r="AC234" s="26">
        <f t="shared" si="78"/>
        <v>0</v>
      </c>
      <c r="AD234" s="26">
        <f t="shared" si="78"/>
        <v>0</v>
      </c>
      <c r="AE234" s="26">
        <f t="shared" si="78"/>
        <v>0</v>
      </c>
      <c r="AF234" s="26">
        <f t="shared" si="78"/>
        <v>0</v>
      </c>
      <c r="AG234" s="26">
        <f t="shared" si="78"/>
        <v>0</v>
      </c>
    </row>
  </sheetData>
  <sheetProtection algorithmName="SHA-512" hashValue="tqex5MwoB3cfNQhfsZ7YEJcAqnql70E1l23IDwvFMAv+elM3rFoNhZwhoDaWKCzKTNmP/ftVL5658241Kt2/oQ==" saltValue="eLZumH1X9QsOVYtc2HdBFQ==" spinCount="100000" sheet="1" selectLockedCells="1"/>
  <mergeCells count="22">
    <mergeCell ref="A6:S9"/>
    <mergeCell ref="A10:S10"/>
    <mergeCell ref="R31:S31"/>
    <mergeCell ref="R32:R33"/>
    <mergeCell ref="S32:S33"/>
    <mergeCell ref="I31:I33"/>
    <mergeCell ref="A31:A33"/>
    <mergeCell ref="B31:B33"/>
    <mergeCell ref="F31:F33"/>
    <mergeCell ref="G31:G33"/>
    <mergeCell ref="B27:B28"/>
    <mergeCell ref="C31:E32"/>
    <mergeCell ref="J31:J33"/>
    <mergeCell ref="K31:K33"/>
    <mergeCell ref="L31:L33"/>
    <mergeCell ref="N31:N33"/>
    <mergeCell ref="Q31:Q33"/>
    <mergeCell ref="O31:O33"/>
    <mergeCell ref="R21:S28"/>
    <mergeCell ref="H31:H33"/>
    <mergeCell ref="M31:M33"/>
    <mergeCell ref="P31:P33"/>
  </mergeCells>
  <pageMargins left="0.7" right="0.7" top="0.75" bottom="0.75" header="0.3" footer="0.3"/>
  <pageSetup paperSize="9" scale="26"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7FB5C7E-1D1A-49A0-8C91-9F182FA15BBC}">
          <x14:formula1>
            <xm:f>'Base de données (cachée)'!$E$13:$E$14</xm:f>
          </x14:formula1>
          <xm:sqref>D34:D233</xm:sqref>
        </x14:dataValidation>
        <x14:dataValidation type="list" showInputMessage="1" showErrorMessage="1" xr:uid="{4C7C680A-083D-404C-AB40-5BFEBAEC5B3B}">
          <x14:formula1>
            <xm:f>'Base de données (cachée)'!$G$5:$G$70</xm:f>
          </x14:formula1>
          <xm:sqref>B34:B233</xm:sqref>
        </x14:dataValidation>
        <x14:dataValidation type="list" allowBlank="1" showInputMessage="1" showErrorMessage="1" xr:uid="{394D9ABE-A8F2-47EB-908E-B22B25A28C74}">
          <x14:formula1>
            <xm:f>'Base de données (cachée)'!$C$4:$C$9</xm:f>
          </x14:formula1>
          <xm:sqref>I34:I233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BB03-4532-42EC-BF8E-98282FE95B78}">
  <dimension ref="A1:AL915"/>
  <sheetViews>
    <sheetView showGridLines="0" zoomScale="60" zoomScaleNormal="60" workbookViewId="0">
      <pane xSplit="9" topLeftCell="J1" activePane="topRight" state="frozen"/>
      <selection activeCell="BI32" sqref="BI32"/>
      <selection pane="topRight" activeCell="AH3" sqref="AH3"/>
    </sheetView>
  </sheetViews>
  <sheetFormatPr defaultColWidth="0" defaultRowHeight="14.5" zeroHeight="1" x14ac:dyDescent="0.35"/>
  <cols>
    <col min="1" max="1" width="25.453125" style="144" customWidth="1"/>
    <col min="2" max="2" width="19.453125" style="144" bestFit="1" customWidth="1"/>
    <col min="3" max="3" width="19.453125" style="145" customWidth="1"/>
    <col min="4" max="4" width="19.1796875" style="145" customWidth="1"/>
    <col min="5" max="5" width="17.81640625" style="146" customWidth="1"/>
    <col min="6" max="6" width="19.36328125" style="145" customWidth="1"/>
    <col min="7" max="7" width="19.81640625" style="145" customWidth="1"/>
    <col min="8" max="8" width="17.453125" style="145" customWidth="1"/>
    <col min="9" max="9" width="18" style="145" customWidth="1"/>
    <col min="10" max="37" width="4.453125" style="145" customWidth="1"/>
    <col min="38" max="38" width="1.453125" style="145" customWidth="1"/>
    <col min="39" max="16384" width="8.81640625" style="145" hidden="1"/>
  </cols>
  <sheetData>
    <row r="1" spans="1:38" s="154" customFormat="1" ht="14.25" customHeight="1" x14ac:dyDescent="0.35">
      <c r="A1" s="22"/>
      <c r="B1" s="22"/>
      <c r="E1" s="22"/>
      <c r="F1" s="23"/>
      <c r="G1" s="22"/>
      <c r="H1" s="22"/>
      <c r="I1" s="23"/>
    </row>
    <row r="2" spans="1:38" s="154" customFormat="1" ht="14.25" customHeight="1" x14ac:dyDescent="0.35">
      <c r="A2" s="22"/>
      <c r="B2" s="22"/>
      <c r="E2" s="22"/>
      <c r="F2" s="23"/>
      <c r="G2" s="22"/>
      <c r="H2" s="22"/>
      <c r="I2" s="23"/>
    </row>
    <row r="3" spans="1:38" s="154" customFormat="1" ht="14.25" customHeight="1" x14ac:dyDescent="0.35">
      <c r="A3" s="22"/>
      <c r="B3" s="22"/>
      <c r="E3" s="22"/>
      <c r="F3" s="23"/>
      <c r="G3" s="22"/>
      <c r="H3" s="22"/>
      <c r="I3" s="23"/>
    </row>
    <row r="4" spans="1:38" s="154" customFormat="1" ht="14.25" customHeight="1" x14ac:dyDescent="0.35">
      <c r="A4" s="22"/>
      <c r="B4" s="22"/>
      <c r="E4" s="22"/>
      <c r="F4" s="23"/>
      <c r="G4" s="22"/>
      <c r="H4" s="22"/>
      <c r="I4" s="23"/>
    </row>
    <row r="5" spans="1:38" s="154" customFormat="1" ht="14.25" customHeight="1" x14ac:dyDescent="0.35">
      <c r="A5" s="22"/>
      <c r="B5" s="22"/>
      <c r="E5" s="22"/>
      <c r="F5" s="23"/>
      <c r="G5" s="22"/>
      <c r="H5" s="22"/>
      <c r="I5" s="23"/>
    </row>
    <row r="6" spans="1:38" s="154" customFormat="1" ht="14.25" customHeight="1" x14ac:dyDescent="0.35">
      <c r="A6" s="319" t="s">
        <v>18</v>
      </c>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row>
    <row r="7" spans="1:38" s="154" customFormat="1" ht="14.25" customHeight="1" x14ac:dyDescent="0.35">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row>
    <row r="8" spans="1:38" s="154" customFormat="1" ht="14.25" customHeight="1" x14ac:dyDescent="0.35">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row>
    <row r="9" spans="1:38" s="154" customFormat="1" ht="14.25" customHeight="1" x14ac:dyDescent="0.35">
      <c r="A9" s="319"/>
      <c r="B9" s="319"/>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row>
    <row r="10" spans="1:38" s="154" customFormat="1" ht="14.25" customHeight="1" x14ac:dyDescent="0.35">
      <c r="A10" s="291" t="s">
        <v>282</v>
      </c>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row>
    <row r="11" spans="1:38" s="154" customFormat="1" ht="14.25" customHeight="1" thickBot="1" x14ac:dyDescent="0.4">
      <c r="A11" s="160"/>
      <c r="B11" s="160"/>
      <c r="C11" s="165"/>
      <c r="D11" s="165"/>
      <c r="E11" s="165"/>
      <c r="F11" s="165"/>
      <c r="G11" s="165"/>
      <c r="H11" s="160"/>
      <c r="I11" s="160"/>
    </row>
    <row r="12" spans="1:38" s="154" customFormat="1" ht="14.25" customHeight="1" thickTop="1" thickBot="1" x14ac:dyDescent="0.4">
      <c r="A12" s="195" t="s">
        <v>714</v>
      </c>
      <c r="B12" s="166">
        <v>43831</v>
      </c>
      <c r="C12" s="165"/>
      <c r="D12" s="165"/>
      <c r="E12" s="165"/>
      <c r="F12" s="165"/>
      <c r="G12" s="165"/>
      <c r="H12" s="160"/>
      <c r="I12" s="160"/>
    </row>
    <row r="13" spans="1:38" s="154" customFormat="1" ht="3" customHeight="1" thickTop="1" thickBot="1" x14ac:dyDescent="0.4">
      <c r="A13" s="167"/>
      <c r="B13" s="27"/>
      <c r="C13" s="165"/>
      <c r="D13" s="165"/>
      <c r="E13" s="165"/>
      <c r="F13" s="165"/>
      <c r="G13" s="165"/>
      <c r="H13" s="160"/>
      <c r="I13" s="160"/>
    </row>
    <row r="14" spans="1:38" s="154" customFormat="1" ht="14.25" customHeight="1" thickTop="1" thickBot="1" x14ac:dyDescent="0.4">
      <c r="A14" s="195" t="s">
        <v>281</v>
      </c>
      <c r="B14" s="196">
        <v>1</v>
      </c>
      <c r="C14" s="165"/>
      <c r="D14" s="165"/>
      <c r="E14" s="165"/>
      <c r="F14" s="165"/>
      <c r="G14" s="165"/>
      <c r="H14" s="160"/>
      <c r="I14" s="160"/>
    </row>
    <row r="15" spans="1:38" s="27" customFormat="1" ht="3" customHeight="1" thickTop="1" thickBot="1" x14ac:dyDescent="0.4">
      <c r="A15" s="188"/>
      <c r="B15" s="188"/>
      <c r="C15" s="165"/>
      <c r="D15" s="165"/>
      <c r="E15" s="165"/>
      <c r="F15" s="165"/>
      <c r="G15" s="165"/>
    </row>
    <row r="16" spans="1:38" s="154" customFormat="1" ht="14.25" customHeight="1" thickTop="1" thickBot="1" x14ac:dyDescent="0.4">
      <c r="A16" s="195" t="s">
        <v>715</v>
      </c>
      <c r="B16" s="197">
        <f ca="1">TODAY()</f>
        <v>44279</v>
      </c>
      <c r="C16" s="165"/>
      <c r="D16" s="165"/>
      <c r="E16" s="165"/>
      <c r="F16" s="165"/>
      <c r="G16" s="165"/>
      <c r="H16" s="160"/>
      <c r="I16" s="160"/>
    </row>
    <row r="17" spans="1:37" s="154" customFormat="1" ht="14.25" customHeight="1" thickTop="1" thickBot="1" x14ac:dyDescent="0.4">
      <c r="A17" s="161"/>
      <c r="B17" s="162"/>
      <c r="C17" s="165"/>
      <c r="D17" s="165"/>
      <c r="E17" s="165"/>
      <c r="F17" s="165"/>
      <c r="G17" s="165"/>
      <c r="H17" s="160"/>
      <c r="I17" s="160"/>
    </row>
    <row r="18" spans="1:37" s="154" customFormat="1" ht="14.25" customHeight="1" thickTop="1" x14ac:dyDescent="0.35">
      <c r="A18" s="331" t="s">
        <v>716</v>
      </c>
      <c r="B18" s="179"/>
      <c r="C18" s="165"/>
      <c r="D18" s="165"/>
      <c r="E18" s="160"/>
      <c r="F18" s="160"/>
      <c r="G18" s="160"/>
      <c r="H18" s="160"/>
      <c r="I18" s="160"/>
    </row>
    <row r="19" spans="1:37" s="154" customFormat="1" ht="14.25" customHeight="1" thickBot="1" x14ac:dyDescent="0.4">
      <c r="A19" s="332"/>
      <c r="B19" s="180"/>
      <c r="C19" s="165"/>
      <c r="D19" s="165"/>
      <c r="E19" s="160"/>
      <c r="F19" s="160"/>
      <c r="G19" s="160"/>
      <c r="H19" s="160"/>
      <c r="I19" s="160"/>
    </row>
    <row r="20" spans="1:37" s="154" customFormat="1" ht="14.25" customHeight="1" thickTop="1" x14ac:dyDescent="0.35">
      <c r="A20" s="198"/>
      <c r="B20" s="199"/>
      <c r="C20" s="200"/>
      <c r="D20" s="200"/>
      <c r="E20" s="201"/>
      <c r="F20" s="201"/>
      <c r="G20" s="201"/>
      <c r="H20" s="201"/>
      <c r="I20" s="201"/>
    </row>
    <row r="21" spans="1:37" s="154" customFormat="1" ht="14.25" customHeight="1" x14ac:dyDescent="0.35">
      <c r="A21" s="198"/>
      <c r="B21" s="199"/>
      <c r="C21" s="200"/>
      <c r="D21" s="200"/>
      <c r="E21" s="201"/>
      <c r="F21" s="201"/>
      <c r="G21" s="201"/>
      <c r="H21" s="201"/>
      <c r="I21" s="201"/>
    </row>
    <row r="22" spans="1:37" s="154" customFormat="1" ht="14.25" customHeight="1" x14ac:dyDescent="0.35">
      <c r="A22" s="198"/>
      <c r="B22" s="199"/>
      <c r="C22" s="202"/>
      <c r="D22" s="202"/>
      <c r="E22" s="201"/>
      <c r="F22" s="201"/>
      <c r="G22" s="201"/>
      <c r="H22" s="201"/>
      <c r="I22" s="201"/>
    </row>
    <row r="23" spans="1:37" s="154" customFormat="1" ht="14.25" customHeight="1" x14ac:dyDescent="0.35">
      <c r="A23" s="192"/>
      <c r="B23" s="192"/>
      <c r="C23" s="192"/>
      <c r="D23" s="202"/>
      <c r="E23" s="201"/>
      <c r="F23" s="201"/>
      <c r="G23" s="201"/>
      <c r="H23" s="201"/>
      <c r="I23" s="201"/>
    </row>
    <row r="24" spans="1:37" s="154" customFormat="1" ht="14.25" customHeight="1" x14ac:dyDescent="0.35">
      <c r="A24" s="192"/>
      <c r="B24" s="192"/>
      <c r="C24" s="192"/>
      <c r="D24" s="202"/>
      <c r="E24" s="201"/>
      <c r="F24" s="201"/>
      <c r="G24" s="201"/>
      <c r="H24" s="201"/>
      <c r="I24" s="201"/>
    </row>
    <row r="25" spans="1:37" s="154" customFormat="1" ht="14.25" customHeight="1" x14ac:dyDescent="0.35">
      <c r="A25" s="192"/>
      <c r="B25" s="192"/>
      <c r="C25" s="192"/>
      <c r="D25" s="202"/>
      <c r="E25" s="201"/>
      <c r="F25" s="201"/>
      <c r="G25" s="201"/>
      <c r="H25" s="201"/>
      <c r="I25" s="201"/>
    </row>
    <row r="26" spans="1:37" s="154" customFormat="1" ht="14.25" customHeight="1" x14ac:dyDescent="0.35">
      <c r="A26" s="192"/>
      <c r="B26" s="192"/>
      <c r="C26" s="192"/>
      <c r="D26" s="202"/>
      <c r="E26" s="201"/>
      <c r="F26" s="201"/>
      <c r="G26" s="201"/>
      <c r="H26" s="201"/>
      <c r="I26" s="201"/>
    </row>
    <row r="27" spans="1:37" s="154" customFormat="1" ht="14.25" customHeight="1" x14ac:dyDescent="0.35">
      <c r="A27" s="192"/>
      <c r="B27" s="192"/>
      <c r="C27" s="192"/>
      <c r="D27" s="202"/>
      <c r="E27" s="201"/>
      <c r="F27" s="201"/>
      <c r="G27" s="201"/>
      <c r="H27" s="201"/>
      <c r="I27" s="201"/>
    </row>
    <row r="28" spans="1:37" s="154" customFormat="1" ht="14.25" customHeight="1" x14ac:dyDescent="0.35">
      <c r="A28" s="192"/>
      <c r="B28" s="192"/>
      <c r="C28" s="192"/>
      <c r="D28" s="202"/>
      <c r="E28" s="201"/>
      <c r="F28" s="201"/>
      <c r="G28" s="201"/>
      <c r="H28" s="201"/>
      <c r="I28" s="201"/>
    </row>
    <row r="29" spans="1:37" s="154" customFormat="1" ht="14.25" customHeight="1" x14ac:dyDescent="0.35">
      <c r="A29" s="192"/>
      <c r="B29" s="192"/>
      <c r="C29" s="192"/>
      <c r="D29" s="202"/>
      <c r="E29" s="201"/>
      <c r="F29" s="201"/>
      <c r="G29" s="201"/>
      <c r="H29" s="201"/>
      <c r="I29" s="201"/>
    </row>
    <row r="30" spans="1:37" s="154" customFormat="1" ht="14.25" customHeight="1" x14ac:dyDescent="0.35">
      <c r="A30" s="192"/>
      <c r="B30" s="192"/>
      <c r="C30" s="192"/>
      <c r="D30" s="202"/>
      <c r="E30" s="201"/>
      <c r="F30" s="201"/>
      <c r="G30" s="201"/>
      <c r="H30" s="201"/>
      <c r="I30" s="201"/>
    </row>
    <row r="31" spans="1:37" s="150" customFormat="1" x14ac:dyDescent="0.35">
      <c r="A31" s="149"/>
      <c r="B31" s="152"/>
      <c r="C31" s="169"/>
      <c r="E31" s="151"/>
      <c r="J31" s="330">
        <f>+J32</f>
        <v>43829</v>
      </c>
      <c r="K31" s="330"/>
      <c r="L31" s="330"/>
      <c r="M31" s="330"/>
      <c r="N31" s="330"/>
      <c r="O31" s="330"/>
      <c r="P31" s="330"/>
      <c r="Q31" s="330">
        <f t="shared" ref="Q31" si="0">+Q32</f>
        <v>43836</v>
      </c>
      <c r="R31" s="330"/>
      <c r="S31" s="330"/>
      <c r="T31" s="330"/>
      <c r="U31" s="330"/>
      <c r="V31" s="330"/>
      <c r="W31" s="330"/>
      <c r="X31" s="330">
        <f t="shared" ref="X31" si="1">+X32</f>
        <v>43843</v>
      </c>
      <c r="Y31" s="330"/>
      <c r="Z31" s="330"/>
      <c r="AA31" s="330"/>
      <c r="AB31" s="330"/>
      <c r="AC31" s="330"/>
      <c r="AD31" s="330"/>
      <c r="AE31" s="330">
        <f t="shared" ref="AE31" si="2">+AE32</f>
        <v>43850</v>
      </c>
      <c r="AF31" s="330"/>
      <c r="AG31" s="330"/>
      <c r="AH31" s="330"/>
      <c r="AI31" s="330"/>
      <c r="AJ31" s="330"/>
      <c r="AK31" s="330"/>
    </row>
    <row r="32" spans="1:37" x14ac:dyDescent="0.35">
      <c r="J32" s="173">
        <f>+$B$12-WEEKDAY(DEBUTPLANIF,3)+(SEMAINE-1)*7</f>
        <v>43829</v>
      </c>
      <c r="K32" s="173">
        <f>+J32+1</f>
        <v>43830</v>
      </c>
      <c r="L32" s="173">
        <f t="shared" ref="L32:AK32" si="3">+K32+1</f>
        <v>43831</v>
      </c>
      <c r="M32" s="173">
        <f t="shared" si="3"/>
        <v>43832</v>
      </c>
      <c r="N32" s="173">
        <f t="shared" si="3"/>
        <v>43833</v>
      </c>
      <c r="O32" s="173">
        <f t="shared" si="3"/>
        <v>43834</v>
      </c>
      <c r="P32" s="173">
        <f t="shared" si="3"/>
        <v>43835</v>
      </c>
      <c r="Q32" s="173">
        <f t="shared" si="3"/>
        <v>43836</v>
      </c>
      <c r="R32" s="173">
        <f t="shared" si="3"/>
        <v>43837</v>
      </c>
      <c r="S32" s="173">
        <f t="shared" si="3"/>
        <v>43838</v>
      </c>
      <c r="T32" s="173">
        <f t="shared" si="3"/>
        <v>43839</v>
      </c>
      <c r="U32" s="173">
        <f t="shared" si="3"/>
        <v>43840</v>
      </c>
      <c r="V32" s="173">
        <f t="shared" si="3"/>
        <v>43841</v>
      </c>
      <c r="W32" s="173">
        <f t="shared" si="3"/>
        <v>43842</v>
      </c>
      <c r="X32" s="173">
        <f t="shared" si="3"/>
        <v>43843</v>
      </c>
      <c r="Y32" s="173">
        <f t="shared" si="3"/>
        <v>43844</v>
      </c>
      <c r="Z32" s="173">
        <f t="shared" si="3"/>
        <v>43845</v>
      </c>
      <c r="AA32" s="173">
        <f t="shared" si="3"/>
        <v>43846</v>
      </c>
      <c r="AB32" s="173">
        <f t="shared" si="3"/>
        <v>43847</v>
      </c>
      <c r="AC32" s="173">
        <f t="shared" si="3"/>
        <v>43848</v>
      </c>
      <c r="AD32" s="173">
        <f t="shared" si="3"/>
        <v>43849</v>
      </c>
      <c r="AE32" s="173">
        <f t="shared" si="3"/>
        <v>43850</v>
      </c>
      <c r="AF32" s="173">
        <f t="shared" si="3"/>
        <v>43851</v>
      </c>
      <c r="AG32" s="173">
        <f t="shared" si="3"/>
        <v>43852</v>
      </c>
      <c r="AH32" s="173">
        <f t="shared" si="3"/>
        <v>43853</v>
      </c>
      <c r="AI32" s="173">
        <f t="shared" si="3"/>
        <v>43854</v>
      </c>
      <c r="AJ32" s="173">
        <f t="shared" si="3"/>
        <v>43855</v>
      </c>
      <c r="AK32" s="173">
        <f t="shared" si="3"/>
        <v>43856</v>
      </c>
    </row>
    <row r="33" spans="1:37" x14ac:dyDescent="0.35">
      <c r="A33" s="157" t="s">
        <v>297</v>
      </c>
      <c r="B33" s="157" t="s">
        <v>305</v>
      </c>
      <c r="C33" s="157" t="s">
        <v>306</v>
      </c>
      <c r="D33" s="157" t="s">
        <v>302</v>
      </c>
      <c r="E33" s="158" t="s">
        <v>304</v>
      </c>
      <c r="F33" s="157" t="s">
        <v>303</v>
      </c>
      <c r="G33" s="157" t="s">
        <v>307</v>
      </c>
      <c r="H33" s="157" t="s">
        <v>308</v>
      </c>
      <c r="I33" s="157" t="s">
        <v>717</v>
      </c>
      <c r="J33" s="168" t="str">
        <f>UPPER(LEFT(TEXT(J32,"jjj"),1))</f>
        <v>J</v>
      </c>
      <c r="K33" s="168" t="str">
        <f t="shared" ref="K33:AK33" si="4">UPPER(LEFT(TEXT(K32,"jjj"),1))</f>
        <v>J</v>
      </c>
      <c r="L33" s="168" t="str">
        <f t="shared" si="4"/>
        <v>J</v>
      </c>
      <c r="M33" s="168" t="str">
        <f t="shared" si="4"/>
        <v>J</v>
      </c>
      <c r="N33" s="168" t="str">
        <f t="shared" si="4"/>
        <v>J</v>
      </c>
      <c r="O33" s="168" t="str">
        <f t="shared" si="4"/>
        <v>J</v>
      </c>
      <c r="P33" s="168" t="str">
        <f t="shared" si="4"/>
        <v>J</v>
      </c>
      <c r="Q33" s="168" t="str">
        <f t="shared" si="4"/>
        <v>J</v>
      </c>
      <c r="R33" s="168" t="str">
        <f t="shared" si="4"/>
        <v>J</v>
      </c>
      <c r="S33" s="168" t="str">
        <f t="shared" si="4"/>
        <v>J</v>
      </c>
      <c r="T33" s="168" t="str">
        <f t="shared" si="4"/>
        <v>J</v>
      </c>
      <c r="U33" s="168" t="str">
        <f t="shared" si="4"/>
        <v>J</v>
      </c>
      <c r="V33" s="168" t="str">
        <f t="shared" si="4"/>
        <v>J</v>
      </c>
      <c r="W33" s="168" t="str">
        <f t="shared" si="4"/>
        <v>J</v>
      </c>
      <c r="X33" s="168" t="str">
        <f t="shared" si="4"/>
        <v>J</v>
      </c>
      <c r="Y33" s="168" t="str">
        <f t="shared" si="4"/>
        <v>J</v>
      </c>
      <c r="Z33" s="168" t="str">
        <f t="shared" si="4"/>
        <v>J</v>
      </c>
      <c r="AA33" s="168" t="str">
        <f t="shared" si="4"/>
        <v>J</v>
      </c>
      <c r="AB33" s="168" t="str">
        <f t="shared" si="4"/>
        <v>J</v>
      </c>
      <c r="AC33" s="168" t="str">
        <f t="shared" si="4"/>
        <v>J</v>
      </c>
      <c r="AD33" s="168" t="str">
        <f t="shared" si="4"/>
        <v>J</v>
      </c>
      <c r="AE33" s="168" t="str">
        <f t="shared" si="4"/>
        <v>J</v>
      </c>
      <c r="AF33" s="168" t="str">
        <f t="shared" si="4"/>
        <v>J</v>
      </c>
      <c r="AG33" s="168" t="str">
        <f t="shared" si="4"/>
        <v>J</v>
      </c>
      <c r="AH33" s="168" t="str">
        <f t="shared" si="4"/>
        <v>J</v>
      </c>
      <c r="AI33" s="168" t="str">
        <f t="shared" si="4"/>
        <v>J</v>
      </c>
      <c r="AJ33" s="168" t="str">
        <f t="shared" si="4"/>
        <v>J</v>
      </c>
      <c r="AK33" s="168" t="str">
        <f t="shared" si="4"/>
        <v>J</v>
      </c>
    </row>
    <row r="34" spans="1:37" ht="1" customHeight="1" x14ac:dyDescent="0.35">
      <c r="A34" s="171"/>
      <c r="B34" s="147"/>
      <c r="C34" s="170"/>
      <c r="D34" s="170"/>
      <c r="E34" s="172"/>
      <c r="F34" s="148"/>
      <c r="G34" s="148"/>
      <c r="H34" s="148"/>
      <c r="I34" s="148"/>
      <c r="J34" s="174"/>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6"/>
    </row>
    <row r="35" spans="1:37" x14ac:dyDescent="0.35">
      <c r="A35" s="203" t="s">
        <v>314</v>
      </c>
      <c r="B35" s="204"/>
      <c r="C35" s="205">
        <v>43838</v>
      </c>
      <c r="D35" s="205">
        <v>43840</v>
      </c>
      <c r="E35" s="206">
        <v>0</v>
      </c>
      <c r="F35" s="207"/>
      <c r="G35" s="207"/>
      <c r="H35" s="207"/>
      <c r="I35" s="207"/>
      <c r="J35" s="177"/>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78"/>
    </row>
    <row r="36" spans="1:37" x14ac:dyDescent="0.35">
      <c r="A36" s="203" t="s">
        <v>315</v>
      </c>
      <c r="B36" s="204"/>
      <c r="C36" s="205">
        <v>43838</v>
      </c>
      <c r="D36" s="205">
        <v>43840</v>
      </c>
      <c r="E36" s="206">
        <v>0</v>
      </c>
      <c r="F36" s="207"/>
      <c r="G36" s="207"/>
      <c r="H36" s="207"/>
      <c r="I36" s="207"/>
      <c r="J36" s="177"/>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78"/>
    </row>
    <row r="37" spans="1:37" x14ac:dyDescent="0.35">
      <c r="A37" s="203" t="s">
        <v>316</v>
      </c>
      <c r="B37" s="204"/>
      <c r="C37" s="205">
        <v>43838</v>
      </c>
      <c r="D37" s="205">
        <v>43840</v>
      </c>
      <c r="E37" s="206">
        <v>0</v>
      </c>
      <c r="F37" s="207"/>
      <c r="G37" s="207"/>
      <c r="H37" s="207"/>
      <c r="I37" s="207"/>
      <c r="J37" s="177"/>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78"/>
    </row>
    <row r="38" spans="1:37" x14ac:dyDescent="0.35">
      <c r="A38" s="203" t="s">
        <v>317</v>
      </c>
      <c r="B38" s="204"/>
      <c r="C38" s="205">
        <v>43838</v>
      </c>
      <c r="D38" s="205">
        <v>43840</v>
      </c>
      <c r="E38" s="206">
        <v>0</v>
      </c>
      <c r="F38" s="207"/>
      <c r="G38" s="207"/>
      <c r="H38" s="207"/>
      <c r="I38" s="207"/>
      <c r="J38" s="177"/>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78"/>
    </row>
    <row r="39" spans="1:37" x14ac:dyDescent="0.35">
      <c r="A39" s="203" t="s">
        <v>318</v>
      </c>
      <c r="B39" s="204"/>
      <c r="C39" s="205">
        <v>43838</v>
      </c>
      <c r="D39" s="205">
        <v>43840</v>
      </c>
      <c r="E39" s="206">
        <v>0</v>
      </c>
      <c r="F39" s="207"/>
      <c r="G39" s="207"/>
      <c r="H39" s="207"/>
      <c r="I39" s="207"/>
      <c r="J39" s="177"/>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78"/>
    </row>
    <row r="40" spans="1:37" x14ac:dyDescent="0.35">
      <c r="A40" s="203" t="s">
        <v>319</v>
      </c>
      <c r="B40" s="204"/>
      <c r="C40" s="205">
        <v>43838</v>
      </c>
      <c r="D40" s="205">
        <v>43840</v>
      </c>
      <c r="E40" s="206">
        <v>0</v>
      </c>
      <c r="F40" s="207"/>
      <c r="G40" s="207"/>
      <c r="H40" s="207"/>
      <c r="I40" s="207"/>
      <c r="J40" s="177"/>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78"/>
    </row>
    <row r="41" spans="1:37" x14ac:dyDescent="0.35">
      <c r="A41" s="203" t="s">
        <v>320</v>
      </c>
      <c r="B41" s="204"/>
      <c r="C41" s="205">
        <v>43838</v>
      </c>
      <c r="D41" s="205">
        <v>43840</v>
      </c>
      <c r="E41" s="206">
        <v>0</v>
      </c>
      <c r="F41" s="207"/>
      <c r="G41" s="207"/>
      <c r="H41" s="207"/>
      <c r="I41" s="207"/>
      <c r="J41" s="177"/>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78"/>
    </row>
    <row r="42" spans="1:37" x14ac:dyDescent="0.35">
      <c r="A42" s="203" t="s">
        <v>321</v>
      </c>
      <c r="B42" s="204"/>
      <c r="C42" s="205">
        <v>43838</v>
      </c>
      <c r="D42" s="205">
        <v>43840</v>
      </c>
      <c r="E42" s="206">
        <v>0</v>
      </c>
      <c r="F42" s="207"/>
      <c r="G42" s="207"/>
      <c r="H42" s="207"/>
      <c r="I42" s="207"/>
      <c r="J42" s="177"/>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78"/>
    </row>
    <row r="43" spans="1:37" x14ac:dyDescent="0.35">
      <c r="A43" s="203" t="s">
        <v>322</v>
      </c>
      <c r="B43" s="204"/>
      <c r="C43" s="205">
        <v>43838</v>
      </c>
      <c r="D43" s="205">
        <v>43840</v>
      </c>
      <c r="E43" s="206">
        <v>0</v>
      </c>
      <c r="F43" s="207"/>
      <c r="G43" s="207"/>
      <c r="H43" s="207"/>
      <c r="I43" s="207"/>
      <c r="J43" s="177"/>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78"/>
    </row>
    <row r="44" spans="1:37" x14ac:dyDescent="0.35">
      <c r="A44" s="203" t="s">
        <v>323</v>
      </c>
      <c r="B44" s="204"/>
      <c r="C44" s="205">
        <v>43838</v>
      </c>
      <c r="D44" s="205">
        <v>43840</v>
      </c>
      <c r="E44" s="206">
        <v>0</v>
      </c>
      <c r="F44" s="207"/>
      <c r="G44" s="207"/>
      <c r="H44" s="207"/>
      <c r="I44" s="207"/>
      <c r="J44" s="177"/>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78"/>
    </row>
    <row r="45" spans="1:37" x14ac:dyDescent="0.35">
      <c r="A45" s="203" t="s">
        <v>324</v>
      </c>
      <c r="B45" s="204"/>
      <c r="C45" s="205">
        <v>43838</v>
      </c>
      <c r="D45" s="205">
        <v>43840</v>
      </c>
      <c r="E45" s="206">
        <v>0</v>
      </c>
      <c r="F45" s="207"/>
      <c r="G45" s="207"/>
      <c r="H45" s="207"/>
      <c r="I45" s="207"/>
      <c r="J45" s="177"/>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78"/>
    </row>
    <row r="46" spans="1:37" x14ac:dyDescent="0.35">
      <c r="A46" s="203" t="s">
        <v>325</v>
      </c>
      <c r="B46" s="204"/>
      <c r="C46" s="205">
        <v>43838</v>
      </c>
      <c r="D46" s="205">
        <v>43840</v>
      </c>
      <c r="E46" s="206">
        <v>0</v>
      </c>
      <c r="F46" s="207"/>
      <c r="G46" s="207"/>
      <c r="H46" s="207"/>
      <c r="I46" s="207"/>
      <c r="J46" s="177"/>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78"/>
    </row>
    <row r="47" spans="1:37" x14ac:dyDescent="0.35">
      <c r="A47" s="203" t="s">
        <v>326</v>
      </c>
      <c r="B47" s="204"/>
      <c r="C47" s="205">
        <v>43838</v>
      </c>
      <c r="D47" s="205">
        <v>43840</v>
      </c>
      <c r="E47" s="206">
        <v>0</v>
      </c>
      <c r="F47" s="207"/>
      <c r="G47" s="207"/>
      <c r="H47" s="207"/>
      <c r="I47" s="207"/>
      <c r="J47" s="177"/>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78"/>
    </row>
    <row r="48" spans="1:37" x14ac:dyDescent="0.35">
      <c r="A48" s="203" t="s">
        <v>327</v>
      </c>
      <c r="B48" s="204"/>
      <c r="C48" s="205">
        <v>43838</v>
      </c>
      <c r="D48" s="205">
        <v>43840</v>
      </c>
      <c r="E48" s="206">
        <v>0</v>
      </c>
      <c r="F48" s="207"/>
      <c r="G48" s="207"/>
      <c r="H48" s="207"/>
      <c r="I48" s="207"/>
      <c r="J48" s="177"/>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78"/>
    </row>
    <row r="49" spans="1:37" x14ac:dyDescent="0.35">
      <c r="A49" s="203" t="s">
        <v>328</v>
      </c>
      <c r="B49" s="204"/>
      <c r="C49" s="205">
        <v>43838</v>
      </c>
      <c r="D49" s="205">
        <v>43840</v>
      </c>
      <c r="E49" s="206">
        <v>0</v>
      </c>
      <c r="F49" s="207"/>
      <c r="G49" s="207"/>
      <c r="H49" s="207"/>
      <c r="I49" s="207"/>
      <c r="J49" s="177"/>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78"/>
    </row>
    <row r="50" spans="1:37" x14ac:dyDescent="0.35">
      <c r="A50" s="203" t="s">
        <v>329</v>
      </c>
      <c r="B50" s="204"/>
      <c r="C50" s="205">
        <v>43838</v>
      </c>
      <c r="D50" s="205">
        <v>43840</v>
      </c>
      <c r="E50" s="206">
        <v>0</v>
      </c>
      <c r="F50" s="207"/>
      <c r="G50" s="207"/>
      <c r="H50" s="207"/>
      <c r="I50" s="207"/>
      <c r="J50" s="177"/>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78"/>
    </row>
    <row r="51" spans="1:37" x14ac:dyDescent="0.35">
      <c r="A51" s="203" t="s">
        <v>330</v>
      </c>
      <c r="B51" s="204"/>
      <c r="C51" s="205">
        <v>43838</v>
      </c>
      <c r="D51" s="205">
        <v>43840</v>
      </c>
      <c r="E51" s="206">
        <v>0</v>
      </c>
      <c r="F51" s="207"/>
      <c r="G51" s="207"/>
      <c r="H51" s="207"/>
      <c r="I51" s="207"/>
      <c r="J51" s="177"/>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78"/>
    </row>
    <row r="52" spans="1:37" x14ac:dyDescent="0.35">
      <c r="A52" s="203" t="s">
        <v>331</v>
      </c>
      <c r="B52" s="204"/>
      <c r="C52" s="205">
        <v>43838</v>
      </c>
      <c r="D52" s="205">
        <v>43840</v>
      </c>
      <c r="E52" s="206">
        <v>0</v>
      </c>
      <c r="F52" s="207"/>
      <c r="G52" s="207"/>
      <c r="H52" s="207"/>
      <c r="I52" s="207"/>
      <c r="J52" s="177"/>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78"/>
    </row>
    <row r="53" spans="1:37" x14ac:dyDescent="0.35">
      <c r="A53" s="203" t="s">
        <v>332</v>
      </c>
      <c r="B53" s="204"/>
      <c r="C53" s="205">
        <v>43838</v>
      </c>
      <c r="D53" s="205">
        <v>43840</v>
      </c>
      <c r="E53" s="206">
        <v>0</v>
      </c>
      <c r="F53" s="207"/>
      <c r="G53" s="207"/>
      <c r="H53" s="207"/>
      <c r="I53" s="207"/>
      <c r="J53" s="177"/>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78"/>
    </row>
    <row r="54" spans="1:37" x14ac:dyDescent="0.35">
      <c r="A54" s="203" t="s">
        <v>333</v>
      </c>
      <c r="B54" s="204"/>
      <c r="C54" s="205">
        <v>43838</v>
      </c>
      <c r="D54" s="205">
        <v>43840</v>
      </c>
      <c r="E54" s="206">
        <v>0</v>
      </c>
      <c r="F54" s="207"/>
      <c r="G54" s="207"/>
      <c r="H54" s="207"/>
      <c r="I54" s="207"/>
      <c r="J54" s="177"/>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78"/>
    </row>
    <row r="55" spans="1:37" x14ac:dyDescent="0.35">
      <c r="A55" s="203" t="s">
        <v>334</v>
      </c>
      <c r="B55" s="204"/>
      <c r="C55" s="205">
        <v>43838</v>
      </c>
      <c r="D55" s="205">
        <v>43840</v>
      </c>
      <c r="E55" s="206">
        <v>0</v>
      </c>
      <c r="F55" s="207"/>
      <c r="G55" s="207"/>
      <c r="H55" s="207"/>
      <c r="I55" s="207"/>
      <c r="J55" s="177"/>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78"/>
    </row>
    <row r="56" spans="1:37" x14ac:dyDescent="0.35">
      <c r="A56" s="203" t="s">
        <v>335</v>
      </c>
      <c r="B56" s="204"/>
      <c r="C56" s="205">
        <v>43838</v>
      </c>
      <c r="D56" s="205">
        <v>43840</v>
      </c>
      <c r="E56" s="206">
        <v>0</v>
      </c>
      <c r="F56" s="207"/>
      <c r="G56" s="207"/>
      <c r="H56" s="207"/>
      <c r="I56" s="207"/>
      <c r="J56" s="177"/>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78"/>
    </row>
    <row r="57" spans="1:37" x14ac:dyDescent="0.35">
      <c r="A57" s="203" t="s">
        <v>336</v>
      </c>
      <c r="B57" s="204"/>
      <c r="C57" s="205">
        <v>43838</v>
      </c>
      <c r="D57" s="205">
        <v>43840</v>
      </c>
      <c r="E57" s="206">
        <v>0</v>
      </c>
      <c r="F57" s="207"/>
      <c r="G57" s="207"/>
      <c r="H57" s="207"/>
      <c r="I57" s="207"/>
      <c r="J57" s="177"/>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78"/>
    </row>
    <row r="58" spans="1:37" x14ac:dyDescent="0.35">
      <c r="A58" s="203" t="s">
        <v>337</v>
      </c>
      <c r="B58" s="204"/>
      <c r="C58" s="205">
        <v>43838</v>
      </c>
      <c r="D58" s="205">
        <v>43840</v>
      </c>
      <c r="E58" s="206">
        <v>0</v>
      </c>
      <c r="F58" s="207"/>
      <c r="G58" s="207"/>
      <c r="H58" s="207"/>
      <c r="I58" s="207"/>
      <c r="J58" s="177"/>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78"/>
    </row>
    <row r="59" spans="1:37" x14ac:dyDescent="0.35">
      <c r="A59" s="203" t="s">
        <v>338</v>
      </c>
      <c r="B59" s="204"/>
      <c r="C59" s="205">
        <v>43838</v>
      </c>
      <c r="D59" s="205">
        <v>43840</v>
      </c>
      <c r="E59" s="206">
        <v>0</v>
      </c>
      <c r="F59" s="207"/>
      <c r="G59" s="207"/>
      <c r="H59" s="207"/>
      <c r="I59" s="207"/>
      <c r="J59" s="177"/>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78"/>
    </row>
    <row r="60" spans="1:37" x14ac:dyDescent="0.35">
      <c r="A60" s="203" t="s">
        <v>339</v>
      </c>
      <c r="B60" s="204"/>
      <c r="C60" s="205">
        <v>43838</v>
      </c>
      <c r="D60" s="205">
        <v>43840</v>
      </c>
      <c r="E60" s="206">
        <v>0</v>
      </c>
      <c r="F60" s="207"/>
      <c r="G60" s="207"/>
      <c r="H60" s="207"/>
      <c r="I60" s="207"/>
      <c r="J60" s="177"/>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78"/>
    </row>
    <row r="61" spans="1:37" x14ac:dyDescent="0.35">
      <c r="A61" s="203" t="s">
        <v>340</v>
      </c>
      <c r="B61" s="204"/>
      <c r="C61" s="205">
        <v>43838</v>
      </c>
      <c r="D61" s="205">
        <v>43840</v>
      </c>
      <c r="E61" s="206">
        <v>0</v>
      </c>
      <c r="F61" s="207"/>
      <c r="G61" s="207"/>
      <c r="H61" s="207"/>
      <c r="I61" s="207"/>
      <c r="J61" s="177"/>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78"/>
    </row>
    <row r="62" spans="1:37" x14ac:dyDescent="0.35">
      <c r="A62" s="203" t="s">
        <v>341</v>
      </c>
      <c r="B62" s="204"/>
      <c r="C62" s="205">
        <v>43838</v>
      </c>
      <c r="D62" s="205">
        <v>43840</v>
      </c>
      <c r="E62" s="206">
        <v>0</v>
      </c>
      <c r="F62" s="207"/>
      <c r="G62" s="207"/>
      <c r="H62" s="207"/>
      <c r="I62" s="207"/>
      <c r="J62" s="177"/>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78"/>
    </row>
    <row r="63" spans="1:37" x14ac:dyDescent="0.35">
      <c r="A63" s="203" t="s">
        <v>342</v>
      </c>
      <c r="B63" s="204"/>
      <c r="C63" s="205">
        <v>43838</v>
      </c>
      <c r="D63" s="205">
        <v>43840</v>
      </c>
      <c r="E63" s="206">
        <v>0</v>
      </c>
      <c r="F63" s="207"/>
      <c r="G63" s="207"/>
      <c r="H63" s="207"/>
      <c r="I63" s="207"/>
      <c r="J63" s="177"/>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78"/>
    </row>
    <row r="64" spans="1:37" x14ac:dyDescent="0.35">
      <c r="A64" s="203" t="s">
        <v>343</v>
      </c>
      <c r="B64" s="204"/>
      <c r="C64" s="205">
        <v>43838</v>
      </c>
      <c r="D64" s="205">
        <v>43840</v>
      </c>
      <c r="E64" s="206">
        <v>0</v>
      </c>
      <c r="F64" s="207"/>
      <c r="G64" s="207"/>
      <c r="H64" s="207"/>
      <c r="I64" s="207"/>
      <c r="J64" s="177"/>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78"/>
    </row>
    <row r="65" spans="1:37" x14ac:dyDescent="0.35">
      <c r="A65" s="203" t="s">
        <v>344</v>
      </c>
      <c r="B65" s="204"/>
      <c r="C65" s="205">
        <v>43838</v>
      </c>
      <c r="D65" s="205">
        <v>43840</v>
      </c>
      <c r="E65" s="206">
        <v>0</v>
      </c>
      <c r="F65" s="207"/>
      <c r="G65" s="207"/>
      <c r="H65" s="207"/>
      <c r="I65" s="207"/>
      <c r="J65" s="177"/>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78"/>
    </row>
    <row r="66" spans="1:37" x14ac:dyDescent="0.35">
      <c r="A66" s="203" t="s">
        <v>345</v>
      </c>
      <c r="B66" s="204"/>
      <c r="C66" s="205">
        <v>43838</v>
      </c>
      <c r="D66" s="205">
        <v>43840</v>
      </c>
      <c r="E66" s="206">
        <v>0</v>
      </c>
      <c r="F66" s="207"/>
      <c r="G66" s="207"/>
      <c r="H66" s="207"/>
      <c r="I66" s="207"/>
      <c r="J66" s="177"/>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78"/>
    </row>
    <row r="67" spans="1:37" x14ac:dyDescent="0.35">
      <c r="A67" s="203" t="s">
        <v>346</v>
      </c>
      <c r="B67" s="204"/>
      <c r="C67" s="205">
        <v>43838</v>
      </c>
      <c r="D67" s="205">
        <v>43840</v>
      </c>
      <c r="E67" s="206">
        <v>0</v>
      </c>
      <c r="F67" s="207"/>
      <c r="G67" s="207"/>
      <c r="H67" s="207"/>
      <c r="I67" s="207"/>
      <c r="J67" s="177"/>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78"/>
    </row>
    <row r="68" spans="1:37" x14ac:dyDescent="0.35">
      <c r="A68" s="203" t="s">
        <v>347</v>
      </c>
      <c r="B68" s="204"/>
      <c r="C68" s="205">
        <v>43838</v>
      </c>
      <c r="D68" s="205">
        <v>43840</v>
      </c>
      <c r="E68" s="206">
        <v>0</v>
      </c>
      <c r="F68" s="207"/>
      <c r="G68" s="207"/>
      <c r="H68" s="207"/>
      <c r="I68" s="207"/>
      <c r="J68" s="177"/>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78"/>
    </row>
    <row r="69" spans="1:37" x14ac:dyDescent="0.35">
      <c r="A69" s="203" t="s">
        <v>348</v>
      </c>
      <c r="B69" s="204"/>
      <c r="C69" s="205">
        <v>43838</v>
      </c>
      <c r="D69" s="205">
        <v>43840</v>
      </c>
      <c r="E69" s="206">
        <v>0</v>
      </c>
      <c r="F69" s="207"/>
      <c r="G69" s="207"/>
      <c r="H69" s="207"/>
      <c r="I69" s="207"/>
      <c r="J69" s="177"/>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78"/>
    </row>
    <row r="70" spans="1:37" x14ac:dyDescent="0.35">
      <c r="A70" s="203" t="s">
        <v>349</v>
      </c>
      <c r="B70" s="204"/>
      <c r="C70" s="205">
        <v>43838</v>
      </c>
      <c r="D70" s="205">
        <v>43840</v>
      </c>
      <c r="E70" s="206">
        <v>0</v>
      </c>
      <c r="F70" s="207"/>
      <c r="G70" s="207"/>
      <c r="H70" s="207"/>
      <c r="I70" s="207"/>
      <c r="J70" s="177"/>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78"/>
    </row>
    <row r="71" spans="1:37" x14ac:dyDescent="0.35">
      <c r="A71" s="203" t="s">
        <v>350</v>
      </c>
      <c r="B71" s="204"/>
      <c r="C71" s="205">
        <v>43838</v>
      </c>
      <c r="D71" s="205">
        <v>43840</v>
      </c>
      <c r="E71" s="206">
        <v>0</v>
      </c>
      <c r="F71" s="207"/>
      <c r="G71" s="207"/>
      <c r="H71" s="207"/>
      <c r="I71" s="207"/>
      <c r="J71" s="177"/>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78"/>
    </row>
    <row r="72" spans="1:37" x14ac:dyDescent="0.35">
      <c r="A72" s="203" t="s">
        <v>351</v>
      </c>
      <c r="B72" s="204"/>
      <c r="C72" s="205">
        <v>43838</v>
      </c>
      <c r="D72" s="205">
        <v>43840</v>
      </c>
      <c r="E72" s="206">
        <v>0</v>
      </c>
      <c r="F72" s="207"/>
      <c r="G72" s="207"/>
      <c r="H72" s="207"/>
      <c r="I72" s="207"/>
      <c r="J72" s="177"/>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78"/>
    </row>
    <row r="73" spans="1:37" x14ac:dyDescent="0.35">
      <c r="A73" s="203" t="s">
        <v>352</v>
      </c>
      <c r="B73" s="204"/>
      <c r="C73" s="205">
        <v>43838</v>
      </c>
      <c r="D73" s="205">
        <v>43840</v>
      </c>
      <c r="E73" s="206">
        <v>0</v>
      </c>
      <c r="F73" s="207"/>
      <c r="G73" s="207"/>
      <c r="H73" s="207"/>
      <c r="I73" s="207"/>
      <c r="J73" s="177"/>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78"/>
    </row>
    <row r="74" spans="1:37" x14ac:dyDescent="0.35">
      <c r="A74" s="203" t="s">
        <v>353</v>
      </c>
      <c r="B74" s="204"/>
      <c r="C74" s="205">
        <v>43838</v>
      </c>
      <c r="D74" s="205">
        <v>43840</v>
      </c>
      <c r="E74" s="206">
        <v>0</v>
      </c>
      <c r="F74" s="207"/>
      <c r="G74" s="207"/>
      <c r="H74" s="207"/>
      <c r="I74" s="207"/>
      <c r="J74" s="177"/>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78"/>
    </row>
    <row r="75" spans="1:37" x14ac:dyDescent="0.35">
      <c r="A75" s="203" t="s">
        <v>354</v>
      </c>
      <c r="B75" s="204"/>
      <c r="C75" s="205">
        <v>43838</v>
      </c>
      <c r="D75" s="205">
        <v>43840</v>
      </c>
      <c r="E75" s="206">
        <v>0</v>
      </c>
      <c r="F75" s="207"/>
      <c r="G75" s="207"/>
      <c r="H75" s="207"/>
      <c r="I75" s="207"/>
      <c r="J75" s="177"/>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78"/>
    </row>
    <row r="76" spans="1:37" x14ac:dyDescent="0.35">
      <c r="A76" s="203" t="s">
        <v>355</v>
      </c>
      <c r="B76" s="204"/>
      <c r="C76" s="205">
        <v>43838</v>
      </c>
      <c r="D76" s="205">
        <v>43840</v>
      </c>
      <c r="E76" s="206">
        <v>0</v>
      </c>
      <c r="F76" s="207"/>
      <c r="G76" s="207"/>
      <c r="H76" s="207"/>
      <c r="I76" s="207"/>
      <c r="J76" s="177"/>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78"/>
    </row>
    <row r="77" spans="1:37" x14ac:dyDescent="0.35">
      <c r="A77" s="203" t="s">
        <v>356</v>
      </c>
      <c r="B77" s="204"/>
      <c r="C77" s="205">
        <v>43838</v>
      </c>
      <c r="D77" s="205">
        <v>43840</v>
      </c>
      <c r="E77" s="206">
        <v>0</v>
      </c>
      <c r="F77" s="207"/>
      <c r="G77" s="207"/>
      <c r="H77" s="207"/>
      <c r="I77" s="207"/>
      <c r="J77" s="177"/>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78"/>
    </row>
    <row r="78" spans="1:37" x14ac:dyDescent="0.35">
      <c r="A78" s="203" t="s">
        <v>357</v>
      </c>
      <c r="B78" s="204"/>
      <c r="C78" s="205">
        <v>43838</v>
      </c>
      <c r="D78" s="205">
        <v>43840</v>
      </c>
      <c r="E78" s="206">
        <v>0</v>
      </c>
      <c r="F78" s="207"/>
      <c r="G78" s="207"/>
      <c r="H78" s="207"/>
      <c r="I78" s="207"/>
      <c r="J78" s="177"/>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78"/>
    </row>
    <row r="79" spans="1:37" x14ac:dyDescent="0.35">
      <c r="A79" s="203" t="s">
        <v>358</v>
      </c>
      <c r="B79" s="204"/>
      <c r="C79" s="205">
        <v>43838</v>
      </c>
      <c r="D79" s="205">
        <v>43840</v>
      </c>
      <c r="E79" s="206">
        <v>0</v>
      </c>
      <c r="F79" s="207"/>
      <c r="G79" s="207"/>
      <c r="H79" s="207"/>
      <c r="I79" s="207"/>
      <c r="J79" s="177"/>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78"/>
    </row>
    <row r="80" spans="1:37" x14ac:dyDescent="0.35">
      <c r="A80" s="203" t="s">
        <v>359</v>
      </c>
      <c r="B80" s="204"/>
      <c r="C80" s="205">
        <v>43838</v>
      </c>
      <c r="D80" s="205">
        <v>43840</v>
      </c>
      <c r="E80" s="206">
        <v>0</v>
      </c>
      <c r="F80" s="207"/>
      <c r="G80" s="207"/>
      <c r="H80" s="207"/>
      <c r="I80" s="207"/>
      <c r="J80" s="177"/>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78"/>
    </row>
    <row r="81" spans="1:37" x14ac:dyDescent="0.35">
      <c r="A81" s="203" t="s">
        <v>360</v>
      </c>
      <c r="B81" s="204"/>
      <c r="C81" s="205">
        <v>43838</v>
      </c>
      <c r="D81" s="205">
        <v>43840</v>
      </c>
      <c r="E81" s="206">
        <v>0</v>
      </c>
      <c r="F81" s="207"/>
      <c r="G81" s="207"/>
      <c r="H81" s="207"/>
      <c r="I81" s="207"/>
      <c r="J81" s="177"/>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78"/>
    </row>
    <row r="82" spans="1:37" x14ac:dyDescent="0.35">
      <c r="A82" s="203" t="s">
        <v>361</v>
      </c>
      <c r="B82" s="204"/>
      <c r="C82" s="205">
        <v>43838</v>
      </c>
      <c r="D82" s="205">
        <v>43840</v>
      </c>
      <c r="E82" s="206">
        <v>0</v>
      </c>
      <c r="F82" s="207"/>
      <c r="G82" s="207"/>
      <c r="H82" s="207"/>
      <c r="I82" s="207"/>
      <c r="J82" s="177"/>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78"/>
    </row>
    <row r="83" spans="1:37" x14ac:dyDescent="0.35">
      <c r="A83" s="203" t="s">
        <v>362</v>
      </c>
      <c r="B83" s="204"/>
      <c r="C83" s="205">
        <v>43838</v>
      </c>
      <c r="D83" s="205">
        <v>43840</v>
      </c>
      <c r="E83" s="206">
        <v>0</v>
      </c>
      <c r="F83" s="207"/>
      <c r="G83" s="207"/>
      <c r="H83" s="207"/>
      <c r="I83" s="207"/>
      <c r="J83" s="177"/>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78"/>
    </row>
    <row r="84" spans="1:37" x14ac:dyDescent="0.35">
      <c r="A84" s="203" t="s">
        <v>363</v>
      </c>
      <c r="B84" s="204"/>
      <c r="C84" s="205">
        <v>43838</v>
      </c>
      <c r="D84" s="205">
        <v>43840</v>
      </c>
      <c r="E84" s="206">
        <v>0</v>
      </c>
      <c r="F84" s="207"/>
      <c r="G84" s="207"/>
      <c r="H84" s="207"/>
      <c r="I84" s="207"/>
      <c r="J84" s="177"/>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78"/>
    </row>
    <row r="85" spans="1:37" x14ac:dyDescent="0.35">
      <c r="A85" s="203" t="s">
        <v>364</v>
      </c>
      <c r="B85" s="204"/>
      <c r="C85" s="205">
        <v>43838</v>
      </c>
      <c r="D85" s="205">
        <v>43840</v>
      </c>
      <c r="E85" s="206">
        <v>0</v>
      </c>
      <c r="F85" s="207"/>
      <c r="G85" s="207"/>
      <c r="H85" s="207"/>
      <c r="I85" s="207"/>
      <c r="J85" s="177"/>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78"/>
    </row>
    <row r="86" spans="1:37" x14ac:dyDescent="0.35">
      <c r="A86" s="203" t="s">
        <v>365</v>
      </c>
      <c r="B86" s="204"/>
      <c r="C86" s="205">
        <v>43838</v>
      </c>
      <c r="D86" s="205">
        <v>43840</v>
      </c>
      <c r="E86" s="206">
        <v>0</v>
      </c>
      <c r="F86" s="207"/>
      <c r="G86" s="207"/>
      <c r="H86" s="207"/>
      <c r="I86" s="207"/>
      <c r="J86" s="177"/>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78"/>
    </row>
    <row r="87" spans="1:37" x14ac:dyDescent="0.35">
      <c r="A87" s="203" t="s">
        <v>366</v>
      </c>
      <c r="B87" s="204"/>
      <c r="C87" s="205">
        <v>43838</v>
      </c>
      <c r="D87" s="205">
        <v>43840</v>
      </c>
      <c r="E87" s="206">
        <v>0</v>
      </c>
      <c r="F87" s="207"/>
      <c r="G87" s="207"/>
      <c r="H87" s="207"/>
      <c r="I87" s="207"/>
      <c r="J87" s="177"/>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78"/>
    </row>
    <row r="88" spans="1:37" x14ac:dyDescent="0.35">
      <c r="A88" s="203" t="s">
        <v>367</v>
      </c>
      <c r="B88" s="204"/>
      <c r="C88" s="205">
        <v>43838</v>
      </c>
      <c r="D88" s="205">
        <v>43840</v>
      </c>
      <c r="E88" s="206">
        <v>0</v>
      </c>
      <c r="F88" s="207"/>
      <c r="G88" s="207"/>
      <c r="H88" s="207"/>
      <c r="I88" s="207"/>
      <c r="J88" s="177"/>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78"/>
    </row>
    <row r="89" spans="1:37" x14ac:dyDescent="0.35">
      <c r="A89" s="203" t="s">
        <v>368</v>
      </c>
      <c r="B89" s="204"/>
      <c r="C89" s="205">
        <v>43838</v>
      </c>
      <c r="D89" s="205">
        <v>43840</v>
      </c>
      <c r="E89" s="206">
        <v>0</v>
      </c>
      <c r="F89" s="207"/>
      <c r="G89" s="207"/>
      <c r="H89" s="207"/>
      <c r="I89" s="207"/>
      <c r="J89" s="177"/>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78"/>
    </row>
    <row r="90" spans="1:37" x14ac:dyDescent="0.35">
      <c r="A90" s="203" t="s">
        <v>369</v>
      </c>
      <c r="B90" s="204"/>
      <c r="C90" s="205">
        <v>43838</v>
      </c>
      <c r="D90" s="205">
        <v>43840</v>
      </c>
      <c r="E90" s="206">
        <v>0</v>
      </c>
      <c r="F90" s="207"/>
      <c r="G90" s="207"/>
      <c r="H90" s="207"/>
      <c r="I90" s="207"/>
      <c r="J90" s="177"/>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78"/>
    </row>
    <row r="91" spans="1:37" x14ac:dyDescent="0.35">
      <c r="A91" s="203" t="s">
        <v>370</v>
      </c>
      <c r="B91" s="204"/>
      <c r="C91" s="205">
        <v>43838</v>
      </c>
      <c r="D91" s="205">
        <v>43840</v>
      </c>
      <c r="E91" s="206">
        <v>0</v>
      </c>
      <c r="F91" s="207"/>
      <c r="G91" s="207"/>
      <c r="H91" s="207"/>
      <c r="I91" s="207"/>
      <c r="J91" s="177"/>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78"/>
    </row>
    <row r="92" spans="1:37" x14ac:dyDescent="0.35">
      <c r="A92" s="203" t="s">
        <v>371</v>
      </c>
      <c r="B92" s="204"/>
      <c r="C92" s="205">
        <v>43838</v>
      </c>
      <c r="D92" s="205">
        <v>43840</v>
      </c>
      <c r="E92" s="206">
        <v>0</v>
      </c>
      <c r="F92" s="207"/>
      <c r="G92" s="207"/>
      <c r="H92" s="207"/>
      <c r="I92" s="207"/>
      <c r="J92" s="177"/>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78"/>
    </row>
    <row r="93" spans="1:37" x14ac:dyDescent="0.35">
      <c r="A93" s="203" t="s">
        <v>372</v>
      </c>
      <c r="B93" s="204"/>
      <c r="C93" s="205">
        <v>43838</v>
      </c>
      <c r="D93" s="205">
        <v>43840</v>
      </c>
      <c r="E93" s="206">
        <v>0</v>
      </c>
      <c r="F93" s="207"/>
      <c r="G93" s="207"/>
      <c r="H93" s="207"/>
      <c r="I93" s="207"/>
      <c r="J93" s="177"/>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78"/>
    </row>
    <row r="94" spans="1:37" x14ac:dyDescent="0.35">
      <c r="A94" s="203" t="s">
        <v>373</v>
      </c>
      <c r="B94" s="204"/>
      <c r="C94" s="205">
        <v>43838</v>
      </c>
      <c r="D94" s="205">
        <v>43840</v>
      </c>
      <c r="E94" s="206">
        <v>0</v>
      </c>
      <c r="F94" s="207"/>
      <c r="G94" s="207"/>
      <c r="H94" s="207"/>
      <c r="I94" s="207"/>
      <c r="J94" s="177"/>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78"/>
    </row>
    <row r="95" spans="1:37" x14ac:dyDescent="0.35">
      <c r="A95" s="203" t="s">
        <v>374</v>
      </c>
      <c r="B95" s="204"/>
      <c r="C95" s="205">
        <v>43838</v>
      </c>
      <c r="D95" s="205">
        <v>43840</v>
      </c>
      <c r="E95" s="206">
        <v>0</v>
      </c>
      <c r="F95" s="207"/>
      <c r="G95" s="207"/>
      <c r="H95" s="207"/>
      <c r="I95" s="207"/>
      <c r="J95" s="177"/>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78"/>
    </row>
    <row r="96" spans="1:37" x14ac:dyDescent="0.35">
      <c r="A96" s="203" t="s">
        <v>375</v>
      </c>
      <c r="B96" s="204"/>
      <c r="C96" s="205">
        <v>43838</v>
      </c>
      <c r="D96" s="205">
        <v>43840</v>
      </c>
      <c r="E96" s="206">
        <v>0</v>
      </c>
      <c r="F96" s="207"/>
      <c r="G96" s="207"/>
      <c r="H96" s="207"/>
      <c r="I96" s="207"/>
      <c r="J96" s="177"/>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78"/>
    </row>
    <row r="97" spans="1:37" x14ac:dyDescent="0.35">
      <c r="A97" s="203" t="s">
        <v>376</v>
      </c>
      <c r="B97" s="204"/>
      <c r="C97" s="205">
        <v>43838</v>
      </c>
      <c r="D97" s="205">
        <v>43840</v>
      </c>
      <c r="E97" s="206">
        <v>0</v>
      </c>
      <c r="F97" s="207"/>
      <c r="G97" s="207"/>
      <c r="H97" s="207"/>
      <c r="I97" s="207"/>
      <c r="J97" s="177"/>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78"/>
    </row>
    <row r="98" spans="1:37" x14ac:dyDescent="0.35">
      <c r="A98" s="203" t="s">
        <v>377</v>
      </c>
      <c r="B98" s="204"/>
      <c r="C98" s="205">
        <v>43838</v>
      </c>
      <c r="D98" s="205">
        <v>43840</v>
      </c>
      <c r="E98" s="206">
        <v>0</v>
      </c>
      <c r="F98" s="207"/>
      <c r="G98" s="207"/>
      <c r="H98" s="207"/>
      <c r="I98" s="207"/>
      <c r="J98" s="177"/>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78"/>
    </row>
    <row r="99" spans="1:37" x14ac:dyDescent="0.35">
      <c r="A99" s="203" t="s">
        <v>378</v>
      </c>
      <c r="B99" s="204"/>
      <c r="C99" s="205">
        <v>43838</v>
      </c>
      <c r="D99" s="205">
        <v>43840</v>
      </c>
      <c r="E99" s="206">
        <v>0</v>
      </c>
      <c r="F99" s="207"/>
      <c r="G99" s="207"/>
      <c r="H99" s="207"/>
      <c r="I99" s="207"/>
      <c r="J99" s="177"/>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78"/>
    </row>
    <row r="100" spans="1:37" x14ac:dyDescent="0.35">
      <c r="A100" s="203" t="s">
        <v>379</v>
      </c>
      <c r="B100" s="204"/>
      <c r="C100" s="205">
        <v>43838</v>
      </c>
      <c r="D100" s="205">
        <v>43840</v>
      </c>
      <c r="E100" s="206">
        <v>0</v>
      </c>
      <c r="F100" s="207"/>
      <c r="G100" s="207"/>
      <c r="H100" s="207"/>
      <c r="I100" s="207"/>
      <c r="J100" s="177"/>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78"/>
    </row>
    <row r="101" spans="1:37" x14ac:dyDescent="0.35">
      <c r="A101" s="203" t="s">
        <v>380</v>
      </c>
      <c r="B101" s="204"/>
      <c r="C101" s="205">
        <v>43838</v>
      </c>
      <c r="D101" s="205">
        <v>43840</v>
      </c>
      <c r="E101" s="206">
        <v>0</v>
      </c>
      <c r="F101" s="207"/>
      <c r="G101" s="207"/>
      <c r="H101" s="207"/>
      <c r="I101" s="207"/>
      <c r="J101" s="177"/>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78"/>
    </row>
    <row r="102" spans="1:37" x14ac:dyDescent="0.35">
      <c r="A102" s="203" t="s">
        <v>381</v>
      </c>
      <c r="B102" s="204"/>
      <c r="C102" s="205">
        <v>43838</v>
      </c>
      <c r="D102" s="205">
        <v>43840</v>
      </c>
      <c r="E102" s="206">
        <v>0</v>
      </c>
      <c r="F102" s="207"/>
      <c r="G102" s="207"/>
      <c r="H102" s="207"/>
      <c r="I102" s="207"/>
      <c r="J102" s="177"/>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78"/>
    </row>
    <row r="103" spans="1:37" x14ac:dyDescent="0.35">
      <c r="A103" s="203" t="s">
        <v>382</v>
      </c>
      <c r="B103" s="204"/>
      <c r="C103" s="205">
        <v>43838</v>
      </c>
      <c r="D103" s="205">
        <v>43840</v>
      </c>
      <c r="E103" s="206">
        <v>0</v>
      </c>
      <c r="F103" s="207"/>
      <c r="G103" s="207"/>
      <c r="H103" s="207"/>
      <c r="I103" s="207"/>
      <c r="J103" s="177"/>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78"/>
    </row>
    <row r="104" spans="1:37" x14ac:dyDescent="0.35">
      <c r="A104" s="203" t="s">
        <v>383</v>
      </c>
      <c r="B104" s="204"/>
      <c r="C104" s="205">
        <v>43838</v>
      </c>
      <c r="D104" s="205">
        <v>43840</v>
      </c>
      <c r="E104" s="206">
        <v>0</v>
      </c>
      <c r="F104" s="207"/>
      <c r="G104" s="207"/>
      <c r="H104" s="207"/>
      <c r="I104" s="207"/>
      <c r="J104" s="177"/>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78"/>
    </row>
    <row r="105" spans="1:37" x14ac:dyDescent="0.35">
      <c r="A105" s="203" t="s">
        <v>384</v>
      </c>
      <c r="B105" s="204"/>
      <c r="C105" s="205">
        <v>43838</v>
      </c>
      <c r="D105" s="205">
        <v>43840</v>
      </c>
      <c r="E105" s="206">
        <v>0</v>
      </c>
      <c r="F105" s="207"/>
      <c r="G105" s="207"/>
      <c r="H105" s="207"/>
      <c r="I105" s="207"/>
      <c r="J105" s="177"/>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78"/>
    </row>
    <row r="106" spans="1:37" x14ac:dyDescent="0.35">
      <c r="A106" s="203" t="s">
        <v>385</v>
      </c>
      <c r="B106" s="204"/>
      <c r="C106" s="205">
        <v>43838</v>
      </c>
      <c r="D106" s="205">
        <v>43840</v>
      </c>
      <c r="E106" s="206">
        <v>0</v>
      </c>
      <c r="F106" s="207"/>
      <c r="G106" s="207"/>
      <c r="H106" s="207"/>
      <c r="I106" s="207"/>
      <c r="J106" s="177"/>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78"/>
    </row>
    <row r="107" spans="1:37" x14ac:dyDescent="0.35">
      <c r="A107" s="203" t="s">
        <v>386</v>
      </c>
      <c r="B107" s="204"/>
      <c r="C107" s="205">
        <v>43838</v>
      </c>
      <c r="D107" s="205">
        <v>43840</v>
      </c>
      <c r="E107" s="206">
        <v>0</v>
      </c>
      <c r="F107" s="207"/>
      <c r="G107" s="207"/>
      <c r="H107" s="207"/>
      <c r="I107" s="207"/>
      <c r="J107" s="177"/>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78"/>
    </row>
    <row r="108" spans="1:37" x14ac:dyDescent="0.35">
      <c r="A108" s="203" t="s">
        <v>387</v>
      </c>
      <c r="B108" s="204"/>
      <c r="C108" s="205">
        <v>43838</v>
      </c>
      <c r="D108" s="205">
        <v>43840</v>
      </c>
      <c r="E108" s="206">
        <v>0</v>
      </c>
      <c r="F108" s="207"/>
      <c r="G108" s="207"/>
      <c r="H108" s="207"/>
      <c r="I108" s="207"/>
      <c r="J108" s="177"/>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78"/>
    </row>
    <row r="109" spans="1:37" x14ac:dyDescent="0.35">
      <c r="A109" s="203" t="s">
        <v>388</v>
      </c>
      <c r="B109" s="204"/>
      <c r="C109" s="205">
        <v>43838</v>
      </c>
      <c r="D109" s="205">
        <v>43840</v>
      </c>
      <c r="E109" s="206">
        <v>0</v>
      </c>
      <c r="F109" s="207"/>
      <c r="G109" s="207"/>
      <c r="H109" s="207"/>
      <c r="I109" s="207"/>
      <c r="J109" s="177"/>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78"/>
    </row>
    <row r="110" spans="1:37" x14ac:dyDescent="0.35">
      <c r="A110" s="203" t="s">
        <v>389</v>
      </c>
      <c r="B110" s="204"/>
      <c r="C110" s="205">
        <v>43838</v>
      </c>
      <c r="D110" s="205">
        <v>43840</v>
      </c>
      <c r="E110" s="206">
        <v>0</v>
      </c>
      <c r="F110" s="207"/>
      <c r="G110" s="207"/>
      <c r="H110" s="207"/>
      <c r="I110" s="207"/>
      <c r="J110" s="177"/>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78"/>
    </row>
    <row r="111" spans="1:37" x14ac:dyDescent="0.35">
      <c r="A111" s="203" t="s">
        <v>390</v>
      </c>
      <c r="B111" s="204"/>
      <c r="C111" s="205">
        <v>43838</v>
      </c>
      <c r="D111" s="205">
        <v>43840</v>
      </c>
      <c r="E111" s="206">
        <v>0</v>
      </c>
      <c r="F111" s="207"/>
      <c r="G111" s="207"/>
      <c r="H111" s="207"/>
      <c r="I111" s="207"/>
      <c r="J111" s="177"/>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78"/>
    </row>
    <row r="112" spans="1:37" x14ac:dyDescent="0.35">
      <c r="A112" s="203" t="s">
        <v>391</v>
      </c>
      <c r="B112" s="204"/>
      <c r="C112" s="205">
        <v>43838</v>
      </c>
      <c r="D112" s="205">
        <v>43840</v>
      </c>
      <c r="E112" s="206">
        <v>0</v>
      </c>
      <c r="F112" s="207"/>
      <c r="G112" s="207"/>
      <c r="H112" s="207"/>
      <c r="I112" s="207"/>
      <c r="J112" s="177"/>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78"/>
    </row>
    <row r="113" spans="1:37" x14ac:dyDescent="0.35">
      <c r="A113" s="203" t="s">
        <v>392</v>
      </c>
      <c r="B113" s="204"/>
      <c r="C113" s="205">
        <v>43838</v>
      </c>
      <c r="D113" s="205">
        <v>43840</v>
      </c>
      <c r="E113" s="206">
        <v>0</v>
      </c>
      <c r="F113" s="207"/>
      <c r="G113" s="207"/>
      <c r="H113" s="207"/>
      <c r="I113" s="207"/>
      <c r="J113" s="177"/>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78"/>
    </row>
    <row r="114" spans="1:37" x14ac:dyDescent="0.35">
      <c r="A114" s="203" t="s">
        <v>393</v>
      </c>
      <c r="B114" s="204"/>
      <c r="C114" s="205">
        <v>43838</v>
      </c>
      <c r="D114" s="205">
        <v>43840</v>
      </c>
      <c r="E114" s="206">
        <v>0</v>
      </c>
      <c r="F114" s="207"/>
      <c r="G114" s="207"/>
      <c r="H114" s="207"/>
      <c r="I114" s="207"/>
      <c r="J114" s="177"/>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78"/>
    </row>
    <row r="115" spans="1:37" x14ac:dyDescent="0.35">
      <c r="A115" s="203" t="s">
        <v>394</v>
      </c>
      <c r="B115" s="204"/>
      <c r="C115" s="205">
        <v>43838</v>
      </c>
      <c r="D115" s="205">
        <v>43840</v>
      </c>
      <c r="E115" s="206">
        <v>0</v>
      </c>
      <c r="F115" s="207"/>
      <c r="G115" s="207"/>
      <c r="H115" s="207"/>
      <c r="I115" s="207"/>
      <c r="J115" s="177"/>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78"/>
    </row>
    <row r="116" spans="1:37" x14ac:dyDescent="0.35">
      <c r="A116" s="203" t="s">
        <v>395</v>
      </c>
      <c r="B116" s="208"/>
      <c r="C116" s="205">
        <v>43838</v>
      </c>
      <c r="D116" s="205">
        <v>43840</v>
      </c>
      <c r="E116" s="206">
        <v>0</v>
      </c>
      <c r="F116" s="209"/>
      <c r="G116" s="209"/>
      <c r="H116" s="209"/>
      <c r="I116" s="209"/>
      <c r="J116" s="177"/>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78"/>
    </row>
    <row r="117" spans="1:37" x14ac:dyDescent="0.35">
      <c r="A117" s="203" t="s">
        <v>396</v>
      </c>
      <c r="B117" s="208"/>
      <c r="C117" s="205">
        <v>43838</v>
      </c>
      <c r="D117" s="205">
        <v>43840</v>
      </c>
      <c r="E117" s="206">
        <v>0</v>
      </c>
      <c r="F117" s="209"/>
      <c r="G117" s="209"/>
      <c r="H117" s="209"/>
      <c r="I117" s="209"/>
      <c r="J117" s="177"/>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78"/>
    </row>
    <row r="118" spans="1:37" x14ac:dyDescent="0.35">
      <c r="A118" s="203" t="s">
        <v>397</v>
      </c>
      <c r="B118" s="208"/>
      <c r="C118" s="205">
        <v>43838</v>
      </c>
      <c r="D118" s="205">
        <v>43840</v>
      </c>
      <c r="E118" s="206">
        <v>0</v>
      </c>
      <c r="F118" s="209"/>
      <c r="G118" s="209"/>
      <c r="H118" s="209"/>
      <c r="I118" s="209"/>
      <c r="J118" s="177"/>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78"/>
    </row>
    <row r="119" spans="1:37" x14ac:dyDescent="0.35">
      <c r="A119" s="203" t="s">
        <v>398</v>
      </c>
      <c r="B119" s="208"/>
      <c r="C119" s="205">
        <v>43838</v>
      </c>
      <c r="D119" s="205">
        <v>43840</v>
      </c>
      <c r="E119" s="206">
        <v>0</v>
      </c>
      <c r="F119" s="209"/>
      <c r="G119" s="209"/>
      <c r="H119" s="209"/>
      <c r="I119" s="209"/>
      <c r="J119" s="177"/>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78"/>
    </row>
    <row r="120" spans="1:37" x14ac:dyDescent="0.35">
      <c r="A120" s="203" t="s">
        <v>399</v>
      </c>
      <c r="B120" s="208"/>
      <c r="C120" s="205">
        <v>43838</v>
      </c>
      <c r="D120" s="205">
        <v>43840</v>
      </c>
      <c r="E120" s="206">
        <v>0</v>
      </c>
      <c r="F120" s="209"/>
      <c r="G120" s="209"/>
      <c r="H120" s="209"/>
      <c r="I120" s="209"/>
      <c r="J120" s="177"/>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78"/>
    </row>
    <row r="121" spans="1:37" x14ac:dyDescent="0.35">
      <c r="A121" s="203" t="s">
        <v>400</v>
      </c>
      <c r="B121" s="208"/>
      <c r="C121" s="205">
        <v>43838</v>
      </c>
      <c r="D121" s="205">
        <v>43840</v>
      </c>
      <c r="E121" s="206">
        <v>0</v>
      </c>
      <c r="F121" s="209"/>
      <c r="G121" s="209"/>
      <c r="H121" s="209"/>
      <c r="I121" s="209"/>
      <c r="J121" s="177"/>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78"/>
    </row>
    <row r="122" spans="1:37" x14ac:dyDescent="0.35">
      <c r="A122" s="203" t="s">
        <v>401</v>
      </c>
      <c r="B122" s="208"/>
      <c r="C122" s="205">
        <v>43838</v>
      </c>
      <c r="D122" s="205">
        <v>43840</v>
      </c>
      <c r="E122" s="206">
        <v>0</v>
      </c>
      <c r="F122" s="209"/>
      <c r="G122" s="209"/>
      <c r="H122" s="209"/>
      <c r="I122" s="209"/>
      <c r="J122" s="177"/>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78"/>
    </row>
    <row r="123" spans="1:37" x14ac:dyDescent="0.35">
      <c r="A123" s="203" t="s">
        <v>402</v>
      </c>
      <c r="B123" s="208"/>
      <c r="C123" s="205">
        <v>43838</v>
      </c>
      <c r="D123" s="205">
        <v>43840</v>
      </c>
      <c r="E123" s="206">
        <v>0</v>
      </c>
      <c r="F123" s="209"/>
      <c r="G123" s="209"/>
      <c r="H123" s="209"/>
      <c r="I123" s="209"/>
      <c r="J123" s="177"/>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78"/>
    </row>
    <row r="124" spans="1:37" x14ac:dyDescent="0.35">
      <c r="A124" s="203" t="s">
        <v>403</v>
      </c>
      <c r="B124" s="208"/>
      <c r="C124" s="205">
        <v>43838</v>
      </c>
      <c r="D124" s="205">
        <v>43840</v>
      </c>
      <c r="E124" s="206">
        <v>0</v>
      </c>
      <c r="F124" s="209"/>
      <c r="G124" s="209"/>
      <c r="H124" s="209"/>
      <c r="I124" s="209"/>
      <c r="J124" s="177"/>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78"/>
    </row>
    <row r="125" spans="1:37" x14ac:dyDescent="0.35">
      <c r="A125" s="203" t="s">
        <v>404</v>
      </c>
      <c r="B125" s="208"/>
      <c r="C125" s="205">
        <v>43838</v>
      </c>
      <c r="D125" s="205">
        <v>43840</v>
      </c>
      <c r="E125" s="206">
        <v>0</v>
      </c>
      <c r="F125" s="209"/>
      <c r="G125" s="209"/>
      <c r="H125" s="209"/>
      <c r="I125" s="209"/>
      <c r="J125" s="177"/>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78"/>
    </row>
    <row r="126" spans="1:37" x14ac:dyDescent="0.35">
      <c r="A126" s="203" t="s">
        <v>405</v>
      </c>
      <c r="B126" s="208"/>
      <c r="C126" s="205">
        <v>43838</v>
      </c>
      <c r="D126" s="205">
        <v>43840</v>
      </c>
      <c r="E126" s="206">
        <v>0</v>
      </c>
      <c r="F126" s="209"/>
      <c r="G126" s="209"/>
      <c r="H126" s="209"/>
      <c r="I126" s="209"/>
      <c r="J126" s="177"/>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78"/>
    </row>
    <row r="127" spans="1:37" x14ac:dyDescent="0.35">
      <c r="A127" s="203" t="s">
        <v>406</v>
      </c>
      <c r="B127" s="208"/>
      <c r="C127" s="205">
        <v>43838</v>
      </c>
      <c r="D127" s="205">
        <v>43840</v>
      </c>
      <c r="E127" s="206">
        <v>0</v>
      </c>
      <c r="F127" s="209"/>
      <c r="G127" s="209"/>
      <c r="H127" s="209"/>
      <c r="I127" s="209"/>
      <c r="J127" s="177"/>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78"/>
    </row>
    <row r="128" spans="1:37" x14ac:dyDescent="0.35">
      <c r="A128" s="203" t="s">
        <v>407</v>
      </c>
      <c r="B128" s="208"/>
      <c r="C128" s="205">
        <v>43838</v>
      </c>
      <c r="D128" s="205">
        <v>43840</v>
      </c>
      <c r="E128" s="206">
        <v>0</v>
      </c>
      <c r="F128" s="209"/>
      <c r="G128" s="209"/>
      <c r="H128" s="209"/>
      <c r="I128" s="209"/>
      <c r="J128" s="177"/>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78"/>
    </row>
    <row r="129" spans="1:37" x14ac:dyDescent="0.35">
      <c r="A129" s="203" t="s">
        <v>408</v>
      </c>
      <c r="B129" s="208"/>
      <c r="C129" s="205">
        <v>43838</v>
      </c>
      <c r="D129" s="205">
        <v>43840</v>
      </c>
      <c r="E129" s="206">
        <v>0</v>
      </c>
      <c r="F129" s="209"/>
      <c r="G129" s="209"/>
      <c r="H129" s="209"/>
      <c r="I129" s="209"/>
      <c r="J129" s="177"/>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78"/>
    </row>
    <row r="130" spans="1:37" x14ac:dyDescent="0.35">
      <c r="A130" s="203" t="s">
        <v>409</v>
      </c>
      <c r="B130" s="208"/>
      <c r="C130" s="205">
        <v>43838</v>
      </c>
      <c r="D130" s="205">
        <v>43840</v>
      </c>
      <c r="E130" s="206">
        <v>0</v>
      </c>
      <c r="F130" s="209"/>
      <c r="G130" s="209"/>
      <c r="H130" s="209"/>
      <c r="I130" s="209"/>
      <c r="J130" s="177"/>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78"/>
    </row>
    <row r="131" spans="1:37" x14ac:dyDescent="0.35">
      <c r="A131" s="203" t="s">
        <v>410</v>
      </c>
      <c r="B131" s="208"/>
      <c r="C131" s="205">
        <v>43838</v>
      </c>
      <c r="D131" s="205">
        <v>43840</v>
      </c>
      <c r="E131" s="206">
        <v>0</v>
      </c>
      <c r="F131" s="209"/>
      <c r="G131" s="209"/>
      <c r="H131" s="209"/>
      <c r="I131" s="209"/>
      <c r="J131" s="177"/>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78"/>
    </row>
    <row r="132" spans="1:37" x14ac:dyDescent="0.35">
      <c r="A132" s="203" t="s">
        <v>411</v>
      </c>
      <c r="B132" s="208"/>
      <c r="C132" s="205">
        <v>43838</v>
      </c>
      <c r="D132" s="205">
        <v>43840</v>
      </c>
      <c r="E132" s="206">
        <v>0</v>
      </c>
      <c r="F132" s="209"/>
      <c r="G132" s="209"/>
      <c r="H132" s="209"/>
      <c r="I132" s="209"/>
      <c r="J132" s="177"/>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78"/>
    </row>
    <row r="133" spans="1:37" x14ac:dyDescent="0.35">
      <c r="A133" s="203" t="s">
        <v>412</v>
      </c>
      <c r="B133" s="208"/>
      <c r="C133" s="205">
        <v>43838</v>
      </c>
      <c r="D133" s="205">
        <v>43840</v>
      </c>
      <c r="E133" s="206">
        <v>0</v>
      </c>
      <c r="F133" s="209"/>
      <c r="G133" s="209"/>
      <c r="H133" s="209"/>
      <c r="I133" s="209"/>
      <c r="J133" s="177"/>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78"/>
    </row>
    <row r="134" spans="1:37" x14ac:dyDescent="0.35">
      <c r="A134" s="203" t="s">
        <v>413</v>
      </c>
      <c r="B134" s="208"/>
      <c r="C134" s="205">
        <v>43838</v>
      </c>
      <c r="D134" s="205">
        <v>43840</v>
      </c>
      <c r="E134" s="206">
        <v>0</v>
      </c>
      <c r="F134" s="209"/>
      <c r="G134" s="209"/>
      <c r="H134" s="209"/>
      <c r="I134" s="209"/>
      <c r="J134" s="177"/>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78"/>
    </row>
    <row r="135" spans="1:37" x14ac:dyDescent="0.35">
      <c r="A135" s="203" t="s">
        <v>414</v>
      </c>
      <c r="B135" s="208"/>
      <c r="C135" s="205">
        <v>43838</v>
      </c>
      <c r="D135" s="205">
        <v>43840</v>
      </c>
      <c r="E135" s="206">
        <v>0</v>
      </c>
      <c r="F135" s="209"/>
      <c r="G135" s="209"/>
      <c r="H135" s="209"/>
      <c r="I135" s="209"/>
      <c r="J135" s="177"/>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78"/>
    </row>
    <row r="136" spans="1:37" x14ac:dyDescent="0.35">
      <c r="A136" s="203" t="s">
        <v>415</v>
      </c>
      <c r="B136" s="208"/>
      <c r="C136" s="205">
        <v>43838</v>
      </c>
      <c r="D136" s="205">
        <v>43840</v>
      </c>
      <c r="E136" s="206">
        <v>0</v>
      </c>
      <c r="F136" s="209"/>
      <c r="G136" s="209"/>
      <c r="H136" s="209"/>
      <c r="I136" s="209"/>
      <c r="J136" s="177"/>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78"/>
    </row>
    <row r="137" spans="1:37" x14ac:dyDescent="0.35">
      <c r="A137" s="203" t="s">
        <v>416</v>
      </c>
      <c r="B137" s="208"/>
      <c r="C137" s="205">
        <v>43838</v>
      </c>
      <c r="D137" s="205">
        <v>43840</v>
      </c>
      <c r="E137" s="206">
        <v>0</v>
      </c>
      <c r="F137" s="209"/>
      <c r="G137" s="209"/>
      <c r="H137" s="209"/>
      <c r="I137" s="209"/>
      <c r="J137" s="177"/>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78"/>
    </row>
    <row r="138" spans="1:37" x14ac:dyDescent="0.35">
      <c r="A138" s="203" t="s">
        <v>417</v>
      </c>
      <c r="B138" s="208"/>
      <c r="C138" s="205">
        <v>43838</v>
      </c>
      <c r="D138" s="205">
        <v>43840</v>
      </c>
      <c r="E138" s="206">
        <v>0</v>
      </c>
      <c r="F138" s="209"/>
      <c r="G138" s="209"/>
      <c r="H138" s="209"/>
      <c r="I138" s="209"/>
      <c r="J138" s="177"/>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78"/>
    </row>
    <row r="139" spans="1:37" x14ac:dyDescent="0.35">
      <c r="A139" s="203" t="s">
        <v>418</v>
      </c>
      <c r="B139" s="208"/>
      <c r="C139" s="205">
        <v>43838</v>
      </c>
      <c r="D139" s="205">
        <v>43840</v>
      </c>
      <c r="E139" s="206">
        <v>0</v>
      </c>
      <c r="F139" s="209"/>
      <c r="G139" s="209"/>
      <c r="H139" s="209"/>
      <c r="I139" s="209"/>
      <c r="J139" s="177"/>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78"/>
    </row>
    <row r="140" spans="1:37" x14ac:dyDescent="0.35">
      <c r="A140" s="203" t="s">
        <v>419</v>
      </c>
      <c r="B140" s="208"/>
      <c r="C140" s="205">
        <v>43838</v>
      </c>
      <c r="D140" s="205">
        <v>43840</v>
      </c>
      <c r="E140" s="206">
        <v>0</v>
      </c>
      <c r="F140" s="209"/>
      <c r="G140" s="209"/>
      <c r="H140" s="209"/>
      <c r="I140" s="209"/>
      <c r="J140" s="177"/>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78"/>
    </row>
    <row r="141" spans="1:37" x14ac:dyDescent="0.35">
      <c r="A141" s="203" t="s">
        <v>420</v>
      </c>
      <c r="B141" s="208"/>
      <c r="C141" s="205">
        <v>43838</v>
      </c>
      <c r="D141" s="205">
        <v>43840</v>
      </c>
      <c r="E141" s="206">
        <v>0</v>
      </c>
      <c r="F141" s="209"/>
      <c r="G141" s="209"/>
      <c r="H141" s="209"/>
      <c r="I141" s="209"/>
      <c r="J141" s="177"/>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78"/>
    </row>
    <row r="142" spans="1:37" x14ac:dyDescent="0.35">
      <c r="A142" s="203" t="s">
        <v>421</v>
      </c>
      <c r="B142" s="208"/>
      <c r="C142" s="205">
        <v>43838</v>
      </c>
      <c r="D142" s="205">
        <v>43840</v>
      </c>
      <c r="E142" s="206">
        <v>0</v>
      </c>
      <c r="F142" s="209"/>
      <c r="G142" s="209"/>
      <c r="H142" s="209"/>
      <c r="I142" s="209"/>
      <c r="J142" s="177"/>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78"/>
    </row>
    <row r="143" spans="1:37" x14ac:dyDescent="0.35">
      <c r="A143" s="203" t="s">
        <v>422</v>
      </c>
      <c r="B143" s="208"/>
      <c r="C143" s="205">
        <v>43838</v>
      </c>
      <c r="D143" s="205">
        <v>43840</v>
      </c>
      <c r="E143" s="206">
        <v>0</v>
      </c>
      <c r="F143" s="209"/>
      <c r="G143" s="209"/>
      <c r="H143" s="209"/>
      <c r="I143" s="209"/>
      <c r="J143" s="177"/>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78"/>
    </row>
    <row r="144" spans="1:37" x14ac:dyDescent="0.35">
      <c r="A144" s="203" t="s">
        <v>423</v>
      </c>
      <c r="B144" s="208"/>
      <c r="C144" s="205">
        <v>43838</v>
      </c>
      <c r="D144" s="205">
        <v>43840</v>
      </c>
      <c r="E144" s="206">
        <v>0</v>
      </c>
      <c r="F144" s="209"/>
      <c r="G144" s="209"/>
      <c r="H144" s="209"/>
      <c r="I144" s="209"/>
      <c r="J144" s="177"/>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78"/>
    </row>
    <row r="145" spans="1:37" x14ac:dyDescent="0.35">
      <c r="A145" s="203" t="s">
        <v>424</v>
      </c>
      <c r="B145" s="208"/>
      <c r="C145" s="205">
        <v>43838</v>
      </c>
      <c r="D145" s="205">
        <v>43840</v>
      </c>
      <c r="E145" s="206">
        <v>0</v>
      </c>
      <c r="F145" s="209"/>
      <c r="G145" s="209"/>
      <c r="H145" s="209"/>
      <c r="I145" s="209"/>
      <c r="J145" s="177"/>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78"/>
    </row>
    <row r="146" spans="1:37" x14ac:dyDescent="0.35">
      <c r="A146" s="203" t="s">
        <v>425</v>
      </c>
      <c r="B146" s="208"/>
      <c r="C146" s="205">
        <v>43838</v>
      </c>
      <c r="D146" s="205">
        <v>43840</v>
      </c>
      <c r="E146" s="206">
        <v>0</v>
      </c>
      <c r="F146" s="209"/>
      <c r="G146" s="209"/>
      <c r="H146" s="209"/>
      <c r="I146" s="209"/>
      <c r="J146" s="177"/>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78"/>
    </row>
    <row r="147" spans="1:37" x14ac:dyDescent="0.35">
      <c r="A147" s="203" t="s">
        <v>426</v>
      </c>
      <c r="B147" s="208"/>
      <c r="C147" s="205">
        <v>43838</v>
      </c>
      <c r="D147" s="205">
        <v>43840</v>
      </c>
      <c r="E147" s="206">
        <v>0</v>
      </c>
      <c r="F147" s="209"/>
      <c r="G147" s="209"/>
      <c r="H147" s="209"/>
      <c r="I147" s="209"/>
      <c r="J147" s="177"/>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78"/>
    </row>
    <row r="148" spans="1:37" x14ac:dyDescent="0.35">
      <c r="A148" s="203" t="s">
        <v>427</v>
      </c>
      <c r="B148" s="208"/>
      <c r="C148" s="205">
        <v>43838</v>
      </c>
      <c r="D148" s="205">
        <v>43840</v>
      </c>
      <c r="E148" s="206">
        <v>0</v>
      </c>
      <c r="F148" s="209"/>
      <c r="G148" s="209"/>
      <c r="H148" s="209"/>
      <c r="I148" s="209"/>
      <c r="J148" s="177"/>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78"/>
    </row>
    <row r="149" spans="1:37" x14ac:dyDescent="0.35">
      <c r="A149" s="203" t="s">
        <v>428</v>
      </c>
      <c r="B149" s="208"/>
      <c r="C149" s="205">
        <v>43838</v>
      </c>
      <c r="D149" s="205">
        <v>43840</v>
      </c>
      <c r="E149" s="206">
        <v>0</v>
      </c>
      <c r="F149" s="209"/>
      <c r="G149" s="209"/>
      <c r="H149" s="209"/>
      <c r="I149" s="209"/>
      <c r="J149" s="177"/>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78"/>
    </row>
    <row r="150" spans="1:37" x14ac:dyDescent="0.35">
      <c r="A150" s="203" t="s">
        <v>429</v>
      </c>
      <c r="B150" s="208"/>
      <c r="C150" s="205">
        <v>43838</v>
      </c>
      <c r="D150" s="205">
        <v>43840</v>
      </c>
      <c r="E150" s="206">
        <v>0</v>
      </c>
      <c r="F150" s="209"/>
      <c r="G150" s="209"/>
      <c r="H150" s="209"/>
      <c r="I150" s="209"/>
      <c r="J150" s="177"/>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78"/>
    </row>
    <row r="151" spans="1:37" x14ac:dyDescent="0.35">
      <c r="A151" s="203" t="s">
        <v>430</v>
      </c>
      <c r="B151" s="208"/>
      <c r="C151" s="205">
        <v>43838</v>
      </c>
      <c r="D151" s="205">
        <v>43840</v>
      </c>
      <c r="E151" s="206">
        <v>0</v>
      </c>
      <c r="F151" s="209"/>
      <c r="G151" s="209"/>
      <c r="H151" s="209"/>
      <c r="I151" s="209"/>
      <c r="J151" s="177"/>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78"/>
    </row>
    <row r="152" spans="1:37" x14ac:dyDescent="0.35">
      <c r="A152" s="203" t="s">
        <v>431</v>
      </c>
      <c r="B152" s="208"/>
      <c r="C152" s="205">
        <v>43838</v>
      </c>
      <c r="D152" s="205">
        <v>43840</v>
      </c>
      <c r="E152" s="206">
        <v>0</v>
      </c>
      <c r="F152" s="209"/>
      <c r="G152" s="209"/>
      <c r="H152" s="209"/>
      <c r="I152" s="209"/>
      <c r="J152" s="177"/>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78"/>
    </row>
    <row r="153" spans="1:37" x14ac:dyDescent="0.35">
      <c r="A153" s="203" t="s">
        <v>432</v>
      </c>
      <c r="B153" s="208"/>
      <c r="C153" s="205">
        <v>43838</v>
      </c>
      <c r="D153" s="205">
        <v>43840</v>
      </c>
      <c r="E153" s="206">
        <v>0</v>
      </c>
      <c r="F153" s="209"/>
      <c r="G153" s="209"/>
      <c r="H153" s="209"/>
      <c r="I153" s="209"/>
      <c r="J153" s="177"/>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78"/>
    </row>
    <row r="154" spans="1:37" x14ac:dyDescent="0.35">
      <c r="A154" s="203" t="s">
        <v>433</v>
      </c>
      <c r="B154" s="208"/>
      <c r="C154" s="205">
        <v>43838</v>
      </c>
      <c r="D154" s="205">
        <v>43840</v>
      </c>
      <c r="E154" s="206">
        <v>0</v>
      </c>
      <c r="F154" s="209"/>
      <c r="G154" s="209"/>
      <c r="H154" s="209"/>
      <c r="I154" s="209"/>
      <c r="J154" s="177"/>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78"/>
    </row>
    <row r="155" spans="1:37" x14ac:dyDescent="0.35">
      <c r="A155" s="203" t="s">
        <v>434</v>
      </c>
      <c r="B155" s="208"/>
      <c r="C155" s="205">
        <v>43838</v>
      </c>
      <c r="D155" s="205">
        <v>43840</v>
      </c>
      <c r="E155" s="206">
        <v>0</v>
      </c>
      <c r="F155" s="209"/>
      <c r="G155" s="209"/>
      <c r="H155" s="209"/>
      <c r="I155" s="209"/>
      <c r="J155" s="177"/>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78"/>
    </row>
    <row r="156" spans="1:37" x14ac:dyDescent="0.35">
      <c r="A156" s="203" t="s">
        <v>435</v>
      </c>
      <c r="B156" s="208"/>
      <c r="C156" s="205">
        <v>43838</v>
      </c>
      <c r="D156" s="205">
        <v>43840</v>
      </c>
      <c r="E156" s="206">
        <v>0</v>
      </c>
      <c r="F156" s="209"/>
      <c r="G156" s="209"/>
      <c r="H156" s="209"/>
      <c r="I156" s="209"/>
      <c r="J156" s="177"/>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78"/>
    </row>
    <row r="157" spans="1:37" x14ac:dyDescent="0.35">
      <c r="A157" s="203" t="s">
        <v>436</v>
      </c>
      <c r="B157" s="208"/>
      <c r="C157" s="205">
        <v>43838</v>
      </c>
      <c r="D157" s="205">
        <v>43840</v>
      </c>
      <c r="E157" s="206">
        <v>0</v>
      </c>
      <c r="F157" s="209"/>
      <c r="G157" s="209"/>
      <c r="H157" s="209"/>
      <c r="I157" s="209"/>
      <c r="J157" s="177"/>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78"/>
    </row>
    <row r="158" spans="1:37" x14ac:dyDescent="0.35">
      <c r="A158" s="203" t="s">
        <v>437</v>
      </c>
      <c r="B158" s="208"/>
      <c r="C158" s="205">
        <v>43838</v>
      </c>
      <c r="D158" s="205">
        <v>43840</v>
      </c>
      <c r="E158" s="206">
        <v>0</v>
      </c>
      <c r="F158" s="209"/>
      <c r="G158" s="209"/>
      <c r="H158" s="209"/>
      <c r="I158" s="209"/>
      <c r="J158" s="177"/>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78"/>
    </row>
    <row r="159" spans="1:37" x14ac:dyDescent="0.35">
      <c r="A159" s="203" t="s">
        <v>438</v>
      </c>
      <c r="B159" s="208"/>
      <c r="C159" s="205">
        <v>43838</v>
      </c>
      <c r="D159" s="205">
        <v>43840</v>
      </c>
      <c r="E159" s="206">
        <v>0</v>
      </c>
      <c r="F159" s="209"/>
      <c r="G159" s="209"/>
      <c r="H159" s="209"/>
      <c r="I159" s="209"/>
      <c r="J159" s="177"/>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78"/>
    </row>
    <row r="160" spans="1:37" x14ac:dyDescent="0.35">
      <c r="A160" s="203" t="s">
        <v>439</v>
      </c>
      <c r="B160" s="208"/>
      <c r="C160" s="205">
        <v>43838</v>
      </c>
      <c r="D160" s="205">
        <v>43840</v>
      </c>
      <c r="E160" s="206">
        <v>0</v>
      </c>
      <c r="F160" s="209"/>
      <c r="G160" s="209"/>
      <c r="H160" s="209"/>
      <c r="I160" s="209"/>
      <c r="J160" s="177"/>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78"/>
    </row>
    <row r="161" spans="1:37" x14ac:dyDescent="0.35">
      <c r="A161" s="203" t="s">
        <v>440</v>
      </c>
      <c r="B161" s="208"/>
      <c r="C161" s="205">
        <v>43838</v>
      </c>
      <c r="D161" s="205">
        <v>43840</v>
      </c>
      <c r="E161" s="206">
        <v>0</v>
      </c>
      <c r="F161" s="209"/>
      <c r="G161" s="209"/>
      <c r="H161" s="209"/>
      <c r="I161" s="209"/>
      <c r="J161" s="177"/>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78"/>
    </row>
    <row r="162" spans="1:37" x14ac:dyDescent="0.35">
      <c r="A162" s="203" t="s">
        <v>441</v>
      </c>
      <c r="B162" s="208"/>
      <c r="C162" s="205">
        <v>43838</v>
      </c>
      <c r="D162" s="205">
        <v>43840</v>
      </c>
      <c r="E162" s="206">
        <v>0</v>
      </c>
      <c r="F162" s="209"/>
      <c r="G162" s="209"/>
      <c r="H162" s="209"/>
      <c r="I162" s="209"/>
      <c r="J162" s="177"/>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78"/>
    </row>
    <row r="163" spans="1:37" x14ac:dyDescent="0.35">
      <c r="A163" s="203" t="s">
        <v>442</v>
      </c>
      <c r="B163" s="208"/>
      <c r="C163" s="205">
        <v>43838</v>
      </c>
      <c r="D163" s="205">
        <v>43840</v>
      </c>
      <c r="E163" s="206">
        <v>0</v>
      </c>
      <c r="F163" s="209"/>
      <c r="G163" s="209"/>
      <c r="H163" s="209"/>
      <c r="I163" s="209"/>
      <c r="J163" s="177"/>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78"/>
    </row>
    <row r="164" spans="1:37" x14ac:dyDescent="0.35">
      <c r="A164" s="203" t="s">
        <v>443</v>
      </c>
      <c r="B164" s="208"/>
      <c r="C164" s="205">
        <v>43838</v>
      </c>
      <c r="D164" s="205">
        <v>43840</v>
      </c>
      <c r="E164" s="206">
        <v>0</v>
      </c>
      <c r="F164" s="209"/>
      <c r="G164" s="209"/>
      <c r="H164" s="209"/>
      <c r="I164" s="209"/>
      <c r="J164" s="177"/>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78"/>
    </row>
    <row r="165" spans="1:37" x14ac:dyDescent="0.35">
      <c r="A165" s="203" t="s">
        <v>444</v>
      </c>
      <c r="B165" s="208"/>
      <c r="C165" s="205">
        <v>43838</v>
      </c>
      <c r="D165" s="205">
        <v>43840</v>
      </c>
      <c r="E165" s="206">
        <v>0</v>
      </c>
      <c r="F165" s="209"/>
      <c r="G165" s="209"/>
      <c r="H165" s="209"/>
      <c r="I165" s="209"/>
      <c r="J165" s="177"/>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78"/>
    </row>
    <row r="166" spans="1:37" x14ac:dyDescent="0.35">
      <c r="A166" s="203" t="s">
        <v>445</v>
      </c>
      <c r="B166" s="208"/>
      <c r="C166" s="205">
        <v>43838</v>
      </c>
      <c r="D166" s="205">
        <v>43840</v>
      </c>
      <c r="E166" s="206">
        <v>0</v>
      </c>
      <c r="F166" s="209"/>
      <c r="G166" s="209"/>
      <c r="H166" s="209"/>
      <c r="I166" s="209"/>
      <c r="J166" s="177"/>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78"/>
    </row>
    <row r="167" spans="1:37" x14ac:dyDescent="0.35">
      <c r="A167" s="203" t="s">
        <v>446</v>
      </c>
      <c r="B167" s="208"/>
      <c r="C167" s="205">
        <v>43838</v>
      </c>
      <c r="D167" s="205">
        <v>43840</v>
      </c>
      <c r="E167" s="206">
        <v>0</v>
      </c>
      <c r="F167" s="209"/>
      <c r="G167" s="209"/>
      <c r="H167" s="209"/>
      <c r="I167" s="209"/>
      <c r="J167" s="177"/>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78"/>
    </row>
    <row r="168" spans="1:37" x14ac:dyDescent="0.35">
      <c r="A168" s="203" t="s">
        <v>447</v>
      </c>
      <c r="B168" s="208"/>
      <c r="C168" s="205">
        <v>43838</v>
      </c>
      <c r="D168" s="205">
        <v>43840</v>
      </c>
      <c r="E168" s="206">
        <v>0</v>
      </c>
      <c r="F168" s="209"/>
      <c r="G168" s="209"/>
      <c r="H168" s="209"/>
      <c r="I168" s="209"/>
      <c r="J168" s="177"/>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78"/>
    </row>
    <row r="169" spans="1:37" x14ac:dyDescent="0.35">
      <c r="A169" s="203" t="s">
        <v>448</v>
      </c>
      <c r="B169" s="208"/>
      <c r="C169" s="205">
        <v>43838</v>
      </c>
      <c r="D169" s="205">
        <v>43840</v>
      </c>
      <c r="E169" s="206">
        <v>0</v>
      </c>
      <c r="F169" s="209"/>
      <c r="G169" s="209"/>
      <c r="H169" s="209"/>
      <c r="I169" s="209"/>
      <c r="J169" s="177"/>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78"/>
    </row>
    <row r="170" spans="1:37" x14ac:dyDescent="0.35">
      <c r="A170" s="203" t="s">
        <v>449</v>
      </c>
      <c r="B170" s="208"/>
      <c r="C170" s="205">
        <v>43838</v>
      </c>
      <c r="D170" s="205">
        <v>43840</v>
      </c>
      <c r="E170" s="206">
        <v>0</v>
      </c>
      <c r="F170" s="209"/>
      <c r="G170" s="209"/>
      <c r="H170" s="209"/>
      <c r="I170" s="209"/>
      <c r="J170" s="177"/>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78"/>
    </row>
    <row r="171" spans="1:37" x14ac:dyDescent="0.35">
      <c r="A171" s="203" t="s">
        <v>450</v>
      </c>
      <c r="B171" s="208"/>
      <c r="C171" s="205">
        <v>43838</v>
      </c>
      <c r="D171" s="205">
        <v>43840</v>
      </c>
      <c r="E171" s="206">
        <v>0</v>
      </c>
      <c r="F171" s="209"/>
      <c r="G171" s="209"/>
      <c r="H171" s="209"/>
      <c r="I171" s="209"/>
      <c r="J171" s="177"/>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78"/>
    </row>
    <row r="172" spans="1:37" x14ac:dyDescent="0.35">
      <c r="A172" s="203" t="s">
        <v>451</v>
      </c>
      <c r="B172" s="208"/>
      <c r="C172" s="205">
        <v>43838</v>
      </c>
      <c r="D172" s="205">
        <v>43840</v>
      </c>
      <c r="E172" s="206">
        <v>0</v>
      </c>
      <c r="F172" s="209"/>
      <c r="G172" s="209"/>
      <c r="H172" s="209"/>
      <c r="I172" s="209"/>
      <c r="J172" s="177"/>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78"/>
    </row>
    <row r="173" spans="1:37" x14ac:dyDescent="0.35">
      <c r="A173" s="203" t="s">
        <v>452</v>
      </c>
      <c r="B173" s="208"/>
      <c r="C173" s="205">
        <v>43838</v>
      </c>
      <c r="D173" s="205">
        <v>43840</v>
      </c>
      <c r="E173" s="206">
        <v>0</v>
      </c>
      <c r="F173" s="209"/>
      <c r="G173" s="209"/>
      <c r="H173" s="209"/>
      <c r="I173" s="209"/>
      <c r="J173" s="177"/>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78"/>
    </row>
    <row r="174" spans="1:37" x14ac:dyDescent="0.35">
      <c r="A174" s="203" t="s">
        <v>453</v>
      </c>
      <c r="B174" s="208"/>
      <c r="C174" s="205">
        <v>43838</v>
      </c>
      <c r="D174" s="205">
        <v>43840</v>
      </c>
      <c r="E174" s="206">
        <v>0</v>
      </c>
      <c r="F174" s="209"/>
      <c r="G174" s="209"/>
      <c r="H174" s="209"/>
      <c r="I174" s="209"/>
      <c r="J174" s="177"/>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78"/>
    </row>
    <row r="175" spans="1:37" x14ac:dyDescent="0.35">
      <c r="A175" s="203" t="s">
        <v>454</v>
      </c>
      <c r="B175" s="208"/>
      <c r="C175" s="205">
        <v>43838</v>
      </c>
      <c r="D175" s="205">
        <v>43840</v>
      </c>
      <c r="E175" s="206">
        <v>0</v>
      </c>
      <c r="F175" s="209"/>
      <c r="G175" s="209"/>
      <c r="H175" s="209"/>
      <c r="I175" s="209"/>
      <c r="J175" s="177"/>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78"/>
    </row>
    <row r="176" spans="1:37" x14ac:dyDescent="0.35">
      <c r="A176" s="203" t="s">
        <v>455</v>
      </c>
      <c r="B176" s="208"/>
      <c r="C176" s="205">
        <v>43838</v>
      </c>
      <c r="D176" s="205">
        <v>43840</v>
      </c>
      <c r="E176" s="206">
        <v>0</v>
      </c>
      <c r="F176" s="209"/>
      <c r="G176" s="209"/>
      <c r="H176" s="209"/>
      <c r="I176" s="209"/>
      <c r="J176" s="177"/>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78"/>
    </row>
    <row r="177" spans="1:37" x14ac:dyDescent="0.35">
      <c r="A177" s="203" t="s">
        <v>456</v>
      </c>
      <c r="B177" s="208"/>
      <c r="C177" s="205">
        <v>43838</v>
      </c>
      <c r="D177" s="205">
        <v>43840</v>
      </c>
      <c r="E177" s="206">
        <v>0</v>
      </c>
      <c r="F177" s="209"/>
      <c r="G177" s="209"/>
      <c r="H177" s="209"/>
      <c r="I177" s="209"/>
      <c r="J177" s="177"/>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78"/>
    </row>
    <row r="178" spans="1:37" x14ac:dyDescent="0.35">
      <c r="A178" s="203" t="s">
        <v>457</v>
      </c>
      <c r="B178" s="208"/>
      <c r="C178" s="205">
        <v>43838</v>
      </c>
      <c r="D178" s="205">
        <v>43840</v>
      </c>
      <c r="E178" s="206">
        <v>0</v>
      </c>
      <c r="F178" s="209"/>
      <c r="G178" s="209"/>
      <c r="H178" s="209"/>
      <c r="I178" s="209"/>
      <c r="J178" s="177"/>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78"/>
    </row>
    <row r="179" spans="1:37" x14ac:dyDescent="0.35">
      <c r="A179" s="203" t="s">
        <v>458</v>
      </c>
      <c r="B179" s="208"/>
      <c r="C179" s="205">
        <v>43838</v>
      </c>
      <c r="D179" s="205">
        <v>43840</v>
      </c>
      <c r="E179" s="206">
        <v>0</v>
      </c>
      <c r="F179" s="209"/>
      <c r="G179" s="209"/>
      <c r="H179" s="209"/>
      <c r="I179" s="209"/>
      <c r="J179" s="177"/>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78"/>
    </row>
    <row r="180" spans="1:37" x14ac:dyDescent="0.35">
      <c r="A180" s="203" t="s">
        <v>459</v>
      </c>
      <c r="B180" s="208"/>
      <c r="C180" s="205">
        <v>43838</v>
      </c>
      <c r="D180" s="205">
        <v>43840</v>
      </c>
      <c r="E180" s="206">
        <v>0</v>
      </c>
      <c r="F180" s="209"/>
      <c r="G180" s="209"/>
      <c r="H180" s="209"/>
      <c r="I180" s="209"/>
      <c r="J180" s="177"/>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78"/>
    </row>
    <row r="181" spans="1:37" x14ac:dyDescent="0.35">
      <c r="A181" s="203" t="s">
        <v>460</v>
      </c>
      <c r="B181" s="208"/>
      <c r="C181" s="205">
        <v>43838</v>
      </c>
      <c r="D181" s="205">
        <v>43840</v>
      </c>
      <c r="E181" s="206">
        <v>0</v>
      </c>
      <c r="F181" s="209"/>
      <c r="G181" s="209"/>
      <c r="H181" s="209"/>
      <c r="I181" s="209"/>
      <c r="J181" s="177"/>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78"/>
    </row>
    <row r="182" spans="1:37" x14ac:dyDescent="0.35">
      <c r="A182" s="203" t="s">
        <v>461</v>
      </c>
      <c r="B182" s="208"/>
      <c r="C182" s="205">
        <v>43838</v>
      </c>
      <c r="D182" s="205">
        <v>43840</v>
      </c>
      <c r="E182" s="206">
        <v>0</v>
      </c>
      <c r="F182" s="209"/>
      <c r="G182" s="209"/>
      <c r="H182" s="209"/>
      <c r="I182" s="209"/>
      <c r="J182" s="177"/>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78"/>
    </row>
    <row r="183" spans="1:37" x14ac:dyDescent="0.35">
      <c r="A183" s="203" t="s">
        <v>462</v>
      </c>
      <c r="B183" s="208"/>
      <c r="C183" s="205">
        <v>43838</v>
      </c>
      <c r="D183" s="205">
        <v>43840</v>
      </c>
      <c r="E183" s="206">
        <v>0</v>
      </c>
      <c r="F183" s="209"/>
      <c r="G183" s="209"/>
      <c r="H183" s="209"/>
      <c r="I183" s="209"/>
      <c r="J183" s="177"/>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78"/>
    </row>
    <row r="184" spans="1:37" x14ac:dyDescent="0.35">
      <c r="A184" s="203" t="s">
        <v>463</v>
      </c>
      <c r="B184" s="208"/>
      <c r="C184" s="205">
        <v>43838</v>
      </c>
      <c r="D184" s="205">
        <v>43840</v>
      </c>
      <c r="E184" s="206">
        <v>0</v>
      </c>
      <c r="F184" s="209"/>
      <c r="G184" s="209"/>
      <c r="H184" s="209"/>
      <c r="I184" s="209"/>
      <c r="J184" s="177"/>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78"/>
    </row>
    <row r="185" spans="1:37" x14ac:dyDescent="0.35">
      <c r="A185" s="203" t="s">
        <v>464</v>
      </c>
      <c r="B185" s="208"/>
      <c r="C185" s="205">
        <v>43838</v>
      </c>
      <c r="D185" s="205">
        <v>43840</v>
      </c>
      <c r="E185" s="206">
        <v>0</v>
      </c>
      <c r="F185" s="209"/>
      <c r="G185" s="209"/>
      <c r="H185" s="209"/>
      <c r="I185" s="209"/>
      <c r="J185" s="177"/>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78"/>
    </row>
    <row r="186" spans="1:37" x14ac:dyDescent="0.35">
      <c r="A186" s="203" t="s">
        <v>465</v>
      </c>
      <c r="B186" s="208"/>
      <c r="C186" s="205">
        <v>43838</v>
      </c>
      <c r="D186" s="205">
        <v>43840</v>
      </c>
      <c r="E186" s="206">
        <v>0</v>
      </c>
      <c r="F186" s="209"/>
      <c r="G186" s="209"/>
      <c r="H186" s="209"/>
      <c r="I186" s="209"/>
      <c r="J186" s="177"/>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78"/>
    </row>
    <row r="187" spans="1:37" x14ac:dyDescent="0.35">
      <c r="A187" s="203" t="s">
        <v>466</v>
      </c>
      <c r="B187" s="208"/>
      <c r="C187" s="205">
        <v>43838</v>
      </c>
      <c r="D187" s="205">
        <v>43840</v>
      </c>
      <c r="E187" s="206">
        <v>0</v>
      </c>
      <c r="F187" s="209"/>
      <c r="G187" s="209"/>
      <c r="H187" s="209"/>
      <c r="I187" s="209"/>
      <c r="J187" s="177"/>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78"/>
    </row>
    <row r="188" spans="1:37" x14ac:dyDescent="0.35">
      <c r="A188" s="203" t="s">
        <v>467</v>
      </c>
      <c r="B188" s="208"/>
      <c r="C188" s="205">
        <v>43838</v>
      </c>
      <c r="D188" s="205">
        <v>43840</v>
      </c>
      <c r="E188" s="206">
        <v>0</v>
      </c>
      <c r="F188" s="209"/>
      <c r="G188" s="209"/>
      <c r="H188" s="209"/>
      <c r="I188" s="209"/>
      <c r="J188" s="177"/>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78"/>
    </row>
    <row r="189" spans="1:37" x14ac:dyDescent="0.35">
      <c r="A189" s="203" t="s">
        <v>468</v>
      </c>
      <c r="B189" s="208"/>
      <c r="C189" s="205">
        <v>43838</v>
      </c>
      <c r="D189" s="205">
        <v>43840</v>
      </c>
      <c r="E189" s="206">
        <v>0</v>
      </c>
      <c r="F189" s="209"/>
      <c r="G189" s="209"/>
      <c r="H189" s="209"/>
      <c r="I189" s="209"/>
      <c r="J189" s="177"/>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78"/>
    </row>
    <row r="190" spans="1:37" x14ac:dyDescent="0.35">
      <c r="A190" s="203" t="s">
        <v>469</v>
      </c>
      <c r="B190" s="208"/>
      <c r="C190" s="205">
        <v>43838</v>
      </c>
      <c r="D190" s="205">
        <v>43840</v>
      </c>
      <c r="E190" s="206">
        <v>0</v>
      </c>
      <c r="F190" s="209"/>
      <c r="G190" s="209"/>
      <c r="H190" s="209"/>
      <c r="I190" s="209"/>
      <c r="J190" s="177"/>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78"/>
    </row>
    <row r="191" spans="1:37" x14ac:dyDescent="0.35">
      <c r="A191" s="203" t="s">
        <v>470</v>
      </c>
      <c r="B191" s="208"/>
      <c r="C191" s="205">
        <v>43838</v>
      </c>
      <c r="D191" s="205">
        <v>43840</v>
      </c>
      <c r="E191" s="206">
        <v>0</v>
      </c>
      <c r="F191" s="209"/>
      <c r="G191" s="209"/>
      <c r="H191" s="209"/>
      <c r="I191" s="209"/>
      <c r="J191" s="177"/>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78"/>
    </row>
    <row r="192" spans="1:37" x14ac:dyDescent="0.35">
      <c r="A192" s="203" t="s">
        <v>471</v>
      </c>
      <c r="B192" s="208"/>
      <c r="C192" s="205">
        <v>43838</v>
      </c>
      <c r="D192" s="205">
        <v>43840</v>
      </c>
      <c r="E192" s="206">
        <v>0</v>
      </c>
      <c r="F192" s="209"/>
      <c r="G192" s="209"/>
      <c r="H192" s="209"/>
      <c r="I192" s="209"/>
      <c r="J192" s="177"/>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78"/>
    </row>
    <row r="193" spans="1:37" x14ac:dyDescent="0.35">
      <c r="A193" s="203" t="s">
        <v>472</v>
      </c>
      <c r="B193" s="208"/>
      <c r="C193" s="205">
        <v>43838</v>
      </c>
      <c r="D193" s="205">
        <v>43840</v>
      </c>
      <c r="E193" s="206">
        <v>0</v>
      </c>
      <c r="F193" s="209"/>
      <c r="G193" s="209"/>
      <c r="H193" s="209"/>
      <c r="I193" s="209"/>
      <c r="J193" s="177"/>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78"/>
    </row>
    <row r="194" spans="1:37" x14ac:dyDescent="0.35">
      <c r="A194" s="203" t="s">
        <v>473</v>
      </c>
      <c r="B194" s="208"/>
      <c r="C194" s="205">
        <v>43838</v>
      </c>
      <c r="D194" s="205">
        <v>43840</v>
      </c>
      <c r="E194" s="206">
        <v>0</v>
      </c>
      <c r="F194" s="209"/>
      <c r="G194" s="209"/>
      <c r="H194" s="209"/>
      <c r="I194" s="209"/>
      <c r="J194" s="177"/>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78"/>
    </row>
    <row r="195" spans="1:37" x14ac:dyDescent="0.35">
      <c r="A195" s="203" t="s">
        <v>474</v>
      </c>
      <c r="B195" s="204"/>
      <c r="C195" s="205">
        <v>43838</v>
      </c>
      <c r="D195" s="205">
        <v>43840</v>
      </c>
      <c r="E195" s="206">
        <v>0</v>
      </c>
      <c r="F195" s="207"/>
      <c r="G195" s="207"/>
      <c r="H195" s="207"/>
      <c r="I195" s="207"/>
      <c r="J195" s="177"/>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78"/>
    </row>
    <row r="196" spans="1:37" x14ac:dyDescent="0.35">
      <c r="A196" s="203" t="s">
        <v>475</v>
      </c>
      <c r="B196" s="204"/>
      <c r="C196" s="205">
        <v>43838</v>
      </c>
      <c r="D196" s="205">
        <v>43840</v>
      </c>
      <c r="E196" s="206">
        <v>0</v>
      </c>
      <c r="F196" s="207"/>
      <c r="G196" s="207"/>
      <c r="H196" s="207"/>
      <c r="I196" s="207"/>
      <c r="J196" s="177"/>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78"/>
    </row>
    <row r="197" spans="1:37" x14ac:dyDescent="0.35">
      <c r="A197" s="203" t="s">
        <v>476</v>
      </c>
      <c r="B197" s="204"/>
      <c r="C197" s="205">
        <v>43838</v>
      </c>
      <c r="D197" s="205">
        <v>43840</v>
      </c>
      <c r="E197" s="206">
        <v>0</v>
      </c>
      <c r="F197" s="207"/>
      <c r="G197" s="207"/>
      <c r="H197" s="207"/>
      <c r="I197" s="207"/>
      <c r="J197" s="177"/>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78"/>
    </row>
    <row r="198" spans="1:37" x14ac:dyDescent="0.35">
      <c r="A198" s="203" t="s">
        <v>477</v>
      </c>
      <c r="B198" s="204"/>
      <c r="C198" s="205">
        <v>43838</v>
      </c>
      <c r="D198" s="205">
        <v>43840</v>
      </c>
      <c r="E198" s="206">
        <v>0</v>
      </c>
      <c r="F198" s="207"/>
      <c r="G198" s="207"/>
      <c r="H198" s="207"/>
      <c r="I198" s="207"/>
      <c r="J198" s="177"/>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78"/>
    </row>
    <row r="199" spans="1:37" x14ac:dyDescent="0.35">
      <c r="A199" s="203" t="s">
        <v>478</v>
      </c>
      <c r="B199" s="204"/>
      <c r="C199" s="205">
        <v>43838</v>
      </c>
      <c r="D199" s="205">
        <v>43840</v>
      </c>
      <c r="E199" s="206">
        <v>0</v>
      </c>
      <c r="F199" s="207"/>
      <c r="G199" s="207"/>
      <c r="H199" s="207"/>
      <c r="I199" s="207"/>
      <c r="J199" s="177"/>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78"/>
    </row>
    <row r="200" spans="1:37" x14ac:dyDescent="0.35">
      <c r="A200" s="203" t="s">
        <v>479</v>
      </c>
      <c r="B200" s="204"/>
      <c r="C200" s="205">
        <v>43838</v>
      </c>
      <c r="D200" s="205">
        <v>43840</v>
      </c>
      <c r="E200" s="206">
        <v>0</v>
      </c>
      <c r="F200" s="207"/>
      <c r="G200" s="207"/>
      <c r="H200" s="207"/>
      <c r="I200" s="207"/>
      <c r="J200" s="177"/>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78"/>
    </row>
    <row r="201" spans="1:37" x14ac:dyDescent="0.35">
      <c r="A201" s="203" t="s">
        <v>480</v>
      </c>
      <c r="B201" s="204"/>
      <c r="C201" s="205">
        <v>43838</v>
      </c>
      <c r="D201" s="205">
        <v>43840</v>
      </c>
      <c r="E201" s="206">
        <v>0</v>
      </c>
      <c r="F201" s="207"/>
      <c r="G201" s="207"/>
      <c r="H201" s="207"/>
      <c r="I201" s="207"/>
      <c r="J201" s="177"/>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78"/>
    </row>
    <row r="202" spans="1:37" x14ac:dyDescent="0.35">
      <c r="A202" s="203" t="s">
        <v>481</v>
      </c>
      <c r="B202" s="204"/>
      <c r="C202" s="205">
        <v>43838</v>
      </c>
      <c r="D202" s="205">
        <v>43840</v>
      </c>
      <c r="E202" s="206">
        <v>0</v>
      </c>
      <c r="F202" s="207"/>
      <c r="G202" s="207"/>
      <c r="H202" s="207"/>
      <c r="I202" s="207"/>
      <c r="J202" s="177"/>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78"/>
    </row>
    <row r="203" spans="1:37" x14ac:dyDescent="0.35">
      <c r="A203" s="203" t="s">
        <v>482</v>
      </c>
      <c r="B203" s="204"/>
      <c r="C203" s="205">
        <v>43838</v>
      </c>
      <c r="D203" s="205">
        <v>43840</v>
      </c>
      <c r="E203" s="206">
        <v>0</v>
      </c>
      <c r="F203" s="207"/>
      <c r="G203" s="207"/>
      <c r="H203" s="207"/>
      <c r="I203" s="207"/>
      <c r="J203" s="177"/>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78"/>
    </row>
    <row r="204" spans="1:37" x14ac:dyDescent="0.35">
      <c r="A204" s="203" t="s">
        <v>483</v>
      </c>
      <c r="B204" s="204"/>
      <c r="C204" s="205">
        <v>43838</v>
      </c>
      <c r="D204" s="205">
        <v>43840</v>
      </c>
      <c r="E204" s="206">
        <v>0</v>
      </c>
      <c r="F204" s="207"/>
      <c r="G204" s="207"/>
      <c r="H204" s="207"/>
      <c r="I204" s="207"/>
      <c r="J204" s="177"/>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78"/>
    </row>
    <row r="205" spans="1:37" x14ac:dyDescent="0.35">
      <c r="A205" s="203" t="s">
        <v>484</v>
      </c>
      <c r="B205" s="204"/>
      <c r="C205" s="205">
        <v>43838</v>
      </c>
      <c r="D205" s="205">
        <v>43840</v>
      </c>
      <c r="E205" s="206">
        <v>0</v>
      </c>
      <c r="F205" s="207"/>
      <c r="G205" s="207"/>
      <c r="H205" s="207"/>
      <c r="I205" s="207"/>
      <c r="J205" s="177"/>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78"/>
    </row>
    <row r="206" spans="1:37" x14ac:dyDescent="0.35">
      <c r="A206" s="203" t="s">
        <v>485</v>
      </c>
      <c r="B206" s="204"/>
      <c r="C206" s="205">
        <v>43838</v>
      </c>
      <c r="D206" s="205">
        <v>43840</v>
      </c>
      <c r="E206" s="206">
        <v>0</v>
      </c>
      <c r="F206" s="207"/>
      <c r="G206" s="207"/>
      <c r="H206" s="207"/>
      <c r="I206" s="207"/>
      <c r="J206" s="177"/>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78"/>
    </row>
    <row r="207" spans="1:37" x14ac:dyDescent="0.35">
      <c r="A207" s="203" t="s">
        <v>486</v>
      </c>
      <c r="B207" s="204"/>
      <c r="C207" s="205">
        <v>43838</v>
      </c>
      <c r="D207" s="205">
        <v>43840</v>
      </c>
      <c r="E207" s="206">
        <v>0</v>
      </c>
      <c r="F207" s="207"/>
      <c r="G207" s="207"/>
      <c r="H207" s="207"/>
      <c r="I207" s="207"/>
      <c r="J207" s="177"/>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78"/>
    </row>
    <row r="208" spans="1:37" x14ac:dyDescent="0.35">
      <c r="A208" s="203" t="s">
        <v>487</v>
      </c>
      <c r="B208" s="204"/>
      <c r="C208" s="205">
        <v>43838</v>
      </c>
      <c r="D208" s="205">
        <v>43840</v>
      </c>
      <c r="E208" s="206">
        <v>0</v>
      </c>
      <c r="F208" s="207"/>
      <c r="G208" s="207"/>
      <c r="H208" s="207"/>
      <c r="I208" s="207"/>
      <c r="J208" s="177"/>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78"/>
    </row>
    <row r="209" spans="1:37" x14ac:dyDescent="0.35">
      <c r="A209" s="203" t="s">
        <v>488</v>
      </c>
      <c r="B209" s="204"/>
      <c r="C209" s="205">
        <v>43838</v>
      </c>
      <c r="D209" s="205">
        <v>43840</v>
      </c>
      <c r="E209" s="206">
        <v>0</v>
      </c>
      <c r="F209" s="207"/>
      <c r="G209" s="207"/>
      <c r="H209" s="207"/>
      <c r="I209" s="207"/>
      <c r="J209" s="177"/>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78"/>
    </row>
    <row r="210" spans="1:37" x14ac:dyDescent="0.35">
      <c r="A210" s="203" t="s">
        <v>489</v>
      </c>
      <c r="B210" s="204"/>
      <c r="C210" s="205">
        <v>43838</v>
      </c>
      <c r="D210" s="205">
        <v>43840</v>
      </c>
      <c r="E210" s="206">
        <v>0</v>
      </c>
      <c r="F210" s="207"/>
      <c r="G210" s="207"/>
      <c r="H210" s="207"/>
      <c r="I210" s="207"/>
      <c r="J210" s="177"/>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78"/>
    </row>
    <row r="211" spans="1:37" x14ac:dyDescent="0.35">
      <c r="A211" s="203" t="s">
        <v>490</v>
      </c>
      <c r="B211" s="204"/>
      <c r="C211" s="205">
        <v>43838</v>
      </c>
      <c r="D211" s="205">
        <v>43840</v>
      </c>
      <c r="E211" s="206">
        <v>0</v>
      </c>
      <c r="F211" s="207"/>
      <c r="G211" s="207"/>
      <c r="H211" s="207"/>
      <c r="I211" s="207"/>
      <c r="J211" s="177"/>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78"/>
    </row>
    <row r="212" spans="1:37" x14ac:dyDescent="0.35">
      <c r="A212" s="203" t="s">
        <v>491</v>
      </c>
      <c r="B212" s="204"/>
      <c r="C212" s="205">
        <v>43838</v>
      </c>
      <c r="D212" s="205">
        <v>43840</v>
      </c>
      <c r="E212" s="206">
        <v>0</v>
      </c>
      <c r="F212" s="207"/>
      <c r="G212" s="207"/>
      <c r="H212" s="207"/>
      <c r="I212" s="207"/>
      <c r="J212" s="177"/>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78"/>
    </row>
    <row r="213" spans="1:37" x14ac:dyDescent="0.35">
      <c r="A213" s="203" t="s">
        <v>492</v>
      </c>
      <c r="B213" s="204"/>
      <c r="C213" s="205">
        <v>43838</v>
      </c>
      <c r="D213" s="205">
        <v>43840</v>
      </c>
      <c r="E213" s="206">
        <v>0</v>
      </c>
      <c r="F213" s="207"/>
      <c r="G213" s="207"/>
      <c r="H213" s="207"/>
      <c r="I213" s="207"/>
      <c r="J213" s="177"/>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78"/>
    </row>
    <row r="214" spans="1:37" x14ac:dyDescent="0.35">
      <c r="A214" s="203" t="s">
        <v>493</v>
      </c>
      <c r="B214" s="204"/>
      <c r="C214" s="205">
        <v>43838</v>
      </c>
      <c r="D214" s="205">
        <v>43840</v>
      </c>
      <c r="E214" s="206">
        <v>0</v>
      </c>
      <c r="F214" s="207"/>
      <c r="G214" s="207"/>
      <c r="H214" s="207"/>
      <c r="I214" s="207"/>
      <c r="J214" s="177"/>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78"/>
    </row>
    <row r="215" spans="1:37" x14ac:dyDescent="0.35">
      <c r="A215" s="203" t="s">
        <v>494</v>
      </c>
      <c r="B215" s="204"/>
      <c r="C215" s="205">
        <v>43838</v>
      </c>
      <c r="D215" s="205">
        <v>43840</v>
      </c>
      <c r="E215" s="206">
        <v>0</v>
      </c>
      <c r="F215" s="207"/>
      <c r="G215" s="207"/>
      <c r="H215" s="207"/>
      <c r="I215" s="207"/>
      <c r="J215" s="177"/>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78"/>
    </row>
    <row r="216" spans="1:37" x14ac:dyDescent="0.35">
      <c r="A216" s="203" t="s">
        <v>495</v>
      </c>
      <c r="B216" s="204"/>
      <c r="C216" s="205">
        <v>43838</v>
      </c>
      <c r="D216" s="205">
        <v>43840</v>
      </c>
      <c r="E216" s="206">
        <v>0</v>
      </c>
      <c r="F216" s="207"/>
      <c r="G216" s="207"/>
      <c r="H216" s="207"/>
      <c r="I216" s="207"/>
      <c r="J216" s="177"/>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78"/>
    </row>
    <row r="217" spans="1:37" x14ac:dyDescent="0.35">
      <c r="A217" s="203" t="s">
        <v>496</v>
      </c>
      <c r="B217" s="204"/>
      <c r="C217" s="205">
        <v>43838</v>
      </c>
      <c r="D217" s="205">
        <v>43840</v>
      </c>
      <c r="E217" s="206">
        <v>0</v>
      </c>
      <c r="F217" s="207"/>
      <c r="G217" s="207"/>
      <c r="H217" s="207"/>
      <c r="I217" s="207"/>
      <c r="J217" s="177"/>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78"/>
    </row>
    <row r="218" spans="1:37" x14ac:dyDescent="0.35">
      <c r="A218" s="203" t="s">
        <v>497</v>
      </c>
      <c r="B218" s="204"/>
      <c r="C218" s="205">
        <v>43838</v>
      </c>
      <c r="D218" s="205">
        <v>43840</v>
      </c>
      <c r="E218" s="206">
        <v>0</v>
      </c>
      <c r="F218" s="207"/>
      <c r="G218" s="207"/>
      <c r="H218" s="207"/>
      <c r="I218" s="207"/>
      <c r="J218" s="177"/>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78"/>
    </row>
    <row r="219" spans="1:37" x14ac:dyDescent="0.35">
      <c r="A219" s="203" t="s">
        <v>498</v>
      </c>
      <c r="B219" s="204"/>
      <c r="C219" s="205">
        <v>43838</v>
      </c>
      <c r="D219" s="205">
        <v>43840</v>
      </c>
      <c r="E219" s="206">
        <v>0</v>
      </c>
      <c r="F219" s="207"/>
      <c r="G219" s="207"/>
      <c r="H219" s="207"/>
      <c r="I219" s="207"/>
      <c r="J219" s="177"/>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78"/>
    </row>
    <row r="220" spans="1:37" x14ac:dyDescent="0.35">
      <c r="A220" s="203" t="s">
        <v>499</v>
      </c>
      <c r="B220" s="204"/>
      <c r="C220" s="205">
        <v>43838</v>
      </c>
      <c r="D220" s="205">
        <v>43840</v>
      </c>
      <c r="E220" s="206">
        <v>0</v>
      </c>
      <c r="F220" s="207"/>
      <c r="G220" s="207"/>
      <c r="H220" s="207"/>
      <c r="I220" s="207"/>
      <c r="J220" s="177"/>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78"/>
    </row>
    <row r="221" spans="1:37" x14ac:dyDescent="0.35">
      <c r="A221" s="203" t="s">
        <v>500</v>
      </c>
      <c r="B221" s="204"/>
      <c r="C221" s="205">
        <v>43838</v>
      </c>
      <c r="D221" s="205">
        <v>43840</v>
      </c>
      <c r="E221" s="206">
        <v>0</v>
      </c>
      <c r="F221" s="207"/>
      <c r="G221" s="207"/>
      <c r="H221" s="207"/>
      <c r="I221" s="207"/>
      <c r="J221" s="177"/>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78"/>
    </row>
    <row r="222" spans="1:37" x14ac:dyDescent="0.35">
      <c r="A222" s="203" t="s">
        <v>501</v>
      </c>
      <c r="B222" s="204"/>
      <c r="C222" s="205">
        <v>43838</v>
      </c>
      <c r="D222" s="205">
        <v>43840</v>
      </c>
      <c r="E222" s="206">
        <v>0</v>
      </c>
      <c r="F222" s="207"/>
      <c r="G222" s="207"/>
      <c r="H222" s="207"/>
      <c r="I222" s="207"/>
      <c r="J222" s="177"/>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78"/>
    </row>
    <row r="223" spans="1:37" x14ac:dyDescent="0.35">
      <c r="A223" s="203" t="s">
        <v>502</v>
      </c>
      <c r="B223" s="204"/>
      <c r="C223" s="205">
        <v>43838</v>
      </c>
      <c r="D223" s="205">
        <v>43840</v>
      </c>
      <c r="E223" s="206">
        <v>0</v>
      </c>
      <c r="F223" s="207"/>
      <c r="G223" s="207"/>
      <c r="H223" s="207"/>
      <c r="I223" s="207"/>
      <c r="J223" s="177"/>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78"/>
    </row>
    <row r="224" spans="1:37" x14ac:dyDescent="0.35">
      <c r="A224" s="203" t="s">
        <v>503</v>
      </c>
      <c r="B224" s="204"/>
      <c r="C224" s="205">
        <v>43838</v>
      </c>
      <c r="D224" s="205">
        <v>43840</v>
      </c>
      <c r="E224" s="206">
        <v>0</v>
      </c>
      <c r="F224" s="207"/>
      <c r="G224" s="207"/>
      <c r="H224" s="207"/>
      <c r="I224" s="207"/>
      <c r="J224" s="177"/>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78"/>
    </row>
    <row r="225" spans="1:37" x14ac:dyDescent="0.35">
      <c r="A225" s="203" t="s">
        <v>504</v>
      </c>
      <c r="B225" s="204"/>
      <c r="C225" s="205">
        <v>43838</v>
      </c>
      <c r="D225" s="205">
        <v>43840</v>
      </c>
      <c r="E225" s="206">
        <v>0</v>
      </c>
      <c r="F225" s="207"/>
      <c r="G225" s="207"/>
      <c r="H225" s="207"/>
      <c r="I225" s="207"/>
      <c r="J225" s="177"/>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78"/>
    </row>
    <row r="226" spans="1:37" x14ac:dyDescent="0.35">
      <c r="A226" s="203" t="s">
        <v>505</v>
      </c>
      <c r="B226" s="204"/>
      <c r="C226" s="205">
        <v>43838</v>
      </c>
      <c r="D226" s="205">
        <v>43840</v>
      </c>
      <c r="E226" s="206">
        <v>0</v>
      </c>
      <c r="F226" s="207"/>
      <c r="G226" s="207"/>
      <c r="H226" s="207"/>
      <c r="I226" s="207"/>
      <c r="J226" s="177"/>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78"/>
    </row>
    <row r="227" spans="1:37" x14ac:dyDescent="0.35">
      <c r="A227" s="203" t="s">
        <v>506</v>
      </c>
      <c r="B227" s="204"/>
      <c r="C227" s="205">
        <v>43838</v>
      </c>
      <c r="D227" s="205">
        <v>43840</v>
      </c>
      <c r="E227" s="206">
        <v>0</v>
      </c>
      <c r="F227" s="207"/>
      <c r="G227" s="207"/>
      <c r="H227" s="207"/>
      <c r="I227" s="207"/>
      <c r="J227" s="177"/>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78"/>
    </row>
    <row r="228" spans="1:37" x14ac:dyDescent="0.35">
      <c r="A228" s="203" t="s">
        <v>507</v>
      </c>
      <c r="B228" s="204"/>
      <c r="C228" s="205">
        <v>43838</v>
      </c>
      <c r="D228" s="205">
        <v>43840</v>
      </c>
      <c r="E228" s="206">
        <v>0</v>
      </c>
      <c r="F228" s="207"/>
      <c r="G228" s="207"/>
      <c r="H228" s="207"/>
      <c r="I228" s="207"/>
      <c r="J228" s="177"/>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78"/>
    </row>
    <row r="229" spans="1:37" x14ac:dyDescent="0.35">
      <c r="A229" s="203" t="s">
        <v>508</v>
      </c>
      <c r="B229" s="204"/>
      <c r="C229" s="205">
        <v>43838</v>
      </c>
      <c r="D229" s="205">
        <v>43840</v>
      </c>
      <c r="E229" s="206">
        <v>0</v>
      </c>
      <c r="F229" s="207"/>
      <c r="G229" s="207"/>
      <c r="H229" s="207"/>
      <c r="I229" s="207"/>
      <c r="J229" s="177"/>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78"/>
    </row>
    <row r="230" spans="1:37" x14ac:dyDescent="0.35">
      <c r="A230" s="203" t="s">
        <v>509</v>
      </c>
      <c r="B230" s="204"/>
      <c r="C230" s="205">
        <v>43838</v>
      </c>
      <c r="D230" s="205">
        <v>43840</v>
      </c>
      <c r="E230" s="206">
        <v>0</v>
      </c>
      <c r="F230" s="207"/>
      <c r="G230" s="207"/>
      <c r="H230" s="207"/>
      <c r="I230" s="207"/>
      <c r="J230" s="177"/>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78"/>
    </row>
    <row r="231" spans="1:37" x14ac:dyDescent="0.35">
      <c r="A231" s="203" t="s">
        <v>510</v>
      </c>
      <c r="B231" s="204"/>
      <c r="C231" s="205">
        <v>43838</v>
      </c>
      <c r="D231" s="205">
        <v>43840</v>
      </c>
      <c r="E231" s="206">
        <v>0</v>
      </c>
      <c r="F231" s="207"/>
      <c r="G231" s="207"/>
      <c r="H231" s="207"/>
      <c r="I231" s="207"/>
      <c r="J231" s="177"/>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78"/>
    </row>
    <row r="232" spans="1:37" x14ac:dyDescent="0.35">
      <c r="A232" s="203" t="s">
        <v>511</v>
      </c>
      <c r="B232" s="204"/>
      <c r="C232" s="205">
        <v>43838</v>
      </c>
      <c r="D232" s="205">
        <v>43840</v>
      </c>
      <c r="E232" s="206">
        <v>0</v>
      </c>
      <c r="F232" s="207"/>
      <c r="G232" s="207"/>
      <c r="H232" s="207"/>
      <c r="I232" s="207"/>
      <c r="J232" s="177"/>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78"/>
    </row>
    <row r="233" spans="1:37" x14ac:dyDescent="0.35">
      <c r="A233" s="203" t="s">
        <v>512</v>
      </c>
      <c r="B233" s="204"/>
      <c r="C233" s="205">
        <v>43838</v>
      </c>
      <c r="D233" s="205">
        <v>43840</v>
      </c>
      <c r="E233" s="206">
        <v>0</v>
      </c>
      <c r="F233" s="207"/>
      <c r="G233" s="207"/>
      <c r="H233" s="207"/>
      <c r="I233" s="207"/>
      <c r="J233" s="177"/>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78"/>
    </row>
    <row r="234" spans="1:37" x14ac:dyDescent="0.35">
      <c r="A234" s="203" t="s">
        <v>513</v>
      </c>
      <c r="B234" s="204"/>
      <c r="C234" s="205">
        <v>43838</v>
      </c>
      <c r="D234" s="205">
        <v>43840</v>
      </c>
      <c r="E234" s="206">
        <v>0</v>
      </c>
      <c r="F234" s="207"/>
      <c r="G234" s="207"/>
      <c r="H234" s="207"/>
      <c r="I234" s="207"/>
      <c r="J234" s="177"/>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78"/>
    </row>
    <row r="235" spans="1:37" x14ac:dyDescent="0.35">
      <c r="A235" s="203" t="s">
        <v>514</v>
      </c>
      <c r="B235" s="204"/>
      <c r="C235" s="205">
        <v>43838</v>
      </c>
      <c r="D235" s="205">
        <v>43840</v>
      </c>
      <c r="E235" s="206">
        <v>0</v>
      </c>
      <c r="F235" s="207"/>
      <c r="G235" s="207"/>
      <c r="H235" s="207"/>
      <c r="I235" s="207"/>
      <c r="J235" s="177"/>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78"/>
    </row>
    <row r="236" spans="1:37" x14ac:dyDescent="0.35">
      <c r="A236" s="203" t="s">
        <v>515</v>
      </c>
      <c r="B236" s="204"/>
      <c r="C236" s="205">
        <v>43838</v>
      </c>
      <c r="D236" s="205">
        <v>43840</v>
      </c>
      <c r="E236" s="206">
        <v>0</v>
      </c>
      <c r="F236" s="207"/>
      <c r="G236" s="207"/>
      <c r="H236" s="207"/>
      <c r="I236" s="207"/>
      <c r="J236" s="177"/>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78"/>
    </row>
    <row r="237" spans="1:37" x14ac:dyDescent="0.35">
      <c r="A237" s="203" t="s">
        <v>516</v>
      </c>
      <c r="B237" s="204"/>
      <c r="C237" s="205">
        <v>43838</v>
      </c>
      <c r="D237" s="205">
        <v>43840</v>
      </c>
      <c r="E237" s="206">
        <v>0</v>
      </c>
      <c r="F237" s="207"/>
      <c r="G237" s="207"/>
      <c r="H237" s="207"/>
      <c r="I237" s="207"/>
      <c r="J237" s="177"/>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78"/>
    </row>
    <row r="238" spans="1:37" x14ac:dyDescent="0.35">
      <c r="A238" s="203" t="s">
        <v>517</v>
      </c>
      <c r="B238" s="204"/>
      <c r="C238" s="205">
        <v>43838</v>
      </c>
      <c r="D238" s="205">
        <v>43840</v>
      </c>
      <c r="E238" s="206">
        <v>0</v>
      </c>
      <c r="F238" s="207"/>
      <c r="G238" s="207"/>
      <c r="H238" s="207"/>
      <c r="I238" s="207"/>
      <c r="J238" s="177"/>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78"/>
    </row>
    <row r="239" spans="1:37" x14ac:dyDescent="0.35">
      <c r="A239" s="203" t="s">
        <v>518</v>
      </c>
      <c r="B239" s="204"/>
      <c r="C239" s="205">
        <v>43838</v>
      </c>
      <c r="D239" s="205">
        <v>43840</v>
      </c>
      <c r="E239" s="206">
        <v>0</v>
      </c>
      <c r="F239" s="207"/>
      <c r="G239" s="207"/>
      <c r="H239" s="207"/>
      <c r="I239" s="207"/>
      <c r="J239" s="177"/>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78"/>
    </row>
    <row r="240" spans="1:37" x14ac:dyDescent="0.35">
      <c r="A240" s="203" t="s">
        <v>519</v>
      </c>
      <c r="B240" s="204"/>
      <c r="C240" s="205">
        <v>43838</v>
      </c>
      <c r="D240" s="205">
        <v>43840</v>
      </c>
      <c r="E240" s="206">
        <v>0</v>
      </c>
      <c r="F240" s="207"/>
      <c r="G240" s="207"/>
      <c r="H240" s="207"/>
      <c r="I240" s="207"/>
      <c r="J240" s="177"/>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78"/>
    </row>
    <row r="241" spans="1:37" x14ac:dyDescent="0.35">
      <c r="A241" s="203" t="s">
        <v>520</v>
      </c>
      <c r="B241" s="204"/>
      <c r="C241" s="205">
        <v>43838</v>
      </c>
      <c r="D241" s="205">
        <v>43840</v>
      </c>
      <c r="E241" s="206">
        <v>0</v>
      </c>
      <c r="F241" s="207"/>
      <c r="G241" s="207"/>
      <c r="H241" s="207"/>
      <c r="I241" s="207"/>
      <c r="J241" s="177"/>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78"/>
    </row>
    <row r="242" spans="1:37" x14ac:dyDescent="0.35">
      <c r="A242" s="203" t="s">
        <v>521</v>
      </c>
      <c r="B242" s="204"/>
      <c r="C242" s="205">
        <v>43838</v>
      </c>
      <c r="D242" s="205">
        <v>43840</v>
      </c>
      <c r="E242" s="206">
        <v>0</v>
      </c>
      <c r="F242" s="207"/>
      <c r="G242" s="207"/>
      <c r="H242" s="207"/>
      <c r="I242" s="207"/>
      <c r="J242" s="177"/>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78"/>
    </row>
    <row r="243" spans="1:37" x14ac:dyDescent="0.35">
      <c r="A243" s="203" t="s">
        <v>522</v>
      </c>
      <c r="B243" s="204"/>
      <c r="C243" s="205">
        <v>43838</v>
      </c>
      <c r="D243" s="205">
        <v>43840</v>
      </c>
      <c r="E243" s="206">
        <v>0</v>
      </c>
      <c r="F243" s="207"/>
      <c r="G243" s="207"/>
      <c r="H243" s="207"/>
      <c r="I243" s="207"/>
      <c r="J243" s="177"/>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78"/>
    </row>
    <row r="244" spans="1:37" x14ac:dyDescent="0.35">
      <c r="A244" s="203" t="s">
        <v>523</v>
      </c>
      <c r="B244" s="204"/>
      <c r="C244" s="205">
        <v>43838</v>
      </c>
      <c r="D244" s="205">
        <v>43840</v>
      </c>
      <c r="E244" s="206">
        <v>0</v>
      </c>
      <c r="F244" s="207"/>
      <c r="G244" s="207"/>
      <c r="H244" s="207"/>
      <c r="I244" s="207"/>
      <c r="J244" s="177"/>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78"/>
    </row>
    <row r="245" spans="1:37" x14ac:dyDescent="0.35">
      <c r="A245" s="203" t="s">
        <v>524</v>
      </c>
      <c r="B245" s="204"/>
      <c r="C245" s="205">
        <v>43838</v>
      </c>
      <c r="D245" s="205">
        <v>43840</v>
      </c>
      <c r="E245" s="206">
        <v>0</v>
      </c>
      <c r="F245" s="207"/>
      <c r="G245" s="207"/>
      <c r="H245" s="207"/>
      <c r="I245" s="207"/>
      <c r="J245" s="177"/>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78"/>
    </row>
    <row r="246" spans="1:37" x14ac:dyDescent="0.35">
      <c r="A246" s="203" t="s">
        <v>525</v>
      </c>
      <c r="B246" s="204"/>
      <c r="C246" s="205">
        <v>43838</v>
      </c>
      <c r="D246" s="205">
        <v>43840</v>
      </c>
      <c r="E246" s="206">
        <v>0</v>
      </c>
      <c r="F246" s="207"/>
      <c r="G246" s="207"/>
      <c r="H246" s="207"/>
      <c r="I246" s="207"/>
      <c r="J246" s="177"/>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78"/>
    </row>
    <row r="247" spans="1:37" x14ac:dyDescent="0.35">
      <c r="A247" s="203" t="s">
        <v>526</v>
      </c>
      <c r="B247" s="204"/>
      <c r="C247" s="205">
        <v>43838</v>
      </c>
      <c r="D247" s="205">
        <v>43840</v>
      </c>
      <c r="E247" s="206">
        <v>0</v>
      </c>
      <c r="F247" s="207"/>
      <c r="G247" s="207"/>
      <c r="H247" s="207"/>
      <c r="I247" s="207"/>
      <c r="J247" s="177"/>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78"/>
    </row>
    <row r="248" spans="1:37" x14ac:dyDescent="0.35">
      <c r="A248" s="203" t="s">
        <v>527</v>
      </c>
      <c r="B248" s="204"/>
      <c r="C248" s="205">
        <v>43838</v>
      </c>
      <c r="D248" s="205">
        <v>43840</v>
      </c>
      <c r="E248" s="206">
        <v>0</v>
      </c>
      <c r="F248" s="207"/>
      <c r="G248" s="207"/>
      <c r="H248" s="207"/>
      <c r="I248" s="207"/>
      <c r="J248" s="177"/>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78"/>
    </row>
    <row r="249" spans="1:37" x14ac:dyDescent="0.35">
      <c r="A249" s="203" t="s">
        <v>528</v>
      </c>
      <c r="B249" s="204"/>
      <c r="C249" s="205">
        <v>43838</v>
      </c>
      <c r="D249" s="205">
        <v>43840</v>
      </c>
      <c r="E249" s="206">
        <v>0</v>
      </c>
      <c r="F249" s="207"/>
      <c r="G249" s="207"/>
      <c r="H249" s="207"/>
      <c r="I249" s="207"/>
      <c r="J249" s="177"/>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78"/>
    </row>
    <row r="250" spans="1:37" x14ac:dyDescent="0.35">
      <c r="A250" s="203" t="s">
        <v>529</v>
      </c>
      <c r="B250" s="204"/>
      <c r="C250" s="205">
        <v>43838</v>
      </c>
      <c r="D250" s="205">
        <v>43840</v>
      </c>
      <c r="E250" s="206">
        <v>0</v>
      </c>
      <c r="F250" s="207"/>
      <c r="G250" s="207"/>
      <c r="H250" s="207"/>
      <c r="I250" s="207"/>
      <c r="J250" s="177"/>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78"/>
    </row>
    <row r="251" spans="1:37" x14ac:dyDescent="0.35">
      <c r="A251" s="203" t="s">
        <v>530</v>
      </c>
      <c r="B251" s="204"/>
      <c r="C251" s="205">
        <v>43838</v>
      </c>
      <c r="D251" s="205">
        <v>43840</v>
      </c>
      <c r="E251" s="206">
        <v>0</v>
      </c>
      <c r="F251" s="207"/>
      <c r="G251" s="207"/>
      <c r="H251" s="207"/>
      <c r="I251" s="207"/>
      <c r="J251" s="177"/>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78"/>
    </row>
    <row r="252" spans="1:37" x14ac:dyDescent="0.35">
      <c r="A252" s="203" t="s">
        <v>531</v>
      </c>
      <c r="B252" s="204"/>
      <c r="C252" s="205">
        <v>43838</v>
      </c>
      <c r="D252" s="205">
        <v>43840</v>
      </c>
      <c r="E252" s="206">
        <v>0</v>
      </c>
      <c r="F252" s="207"/>
      <c r="G252" s="207"/>
      <c r="H252" s="207"/>
      <c r="I252" s="207"/>
      <c r="J252" s="177"/>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78"/>
    </row>
    <row r="253" spans="1:37" x14ac:dyDescent="0.35">
      <c r="A253" s="203" t="s">
        <v>532</v>
      </c>
      <c r="B253" s="204"/>
      <c r="C253" s="205">
        <v>43838</v>
      </c>
      <c r="D253" s="205">
        <v>43840</v>
      </c>
      <c r="E253" s="206">
        <v>0</v>
      </c>
      <c r="F253" s="207"/>
      <c r="G253" s="207"/>
      <c r="H253" s="207"/>
      <c r="I253" s="207"/>
      <c r="J253" s="177"/>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78"/>
    </row>
    <row r="254" spans="1:37" x14ac:dyDescent="0.35">
      <c r="A254" s="203" t="s">
        <v>533</v>
      </c>
      <c r="B254" s="204"/>
      <c r="C254" s="205">
        <v>43838</v>
      </c>
      <c r="D254" s="205">
        <v>43840</v>
      </c>
      <c r="E254" s="206">
        <v>0</v>
      </c>
      <c r="F254" s="207"/>
      <c r="G254" s="207"/>
      <c r="H254" s="207"/>
      <c r="I254" s="207"/>
      <c r="J254" s="177"/>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78"/>
    </row>
    <row r="255" spans="1:37" x14ac:dyDescent="0.35">
      <c r="A255" s="203" t="s">
        <v>534</v>
      </c>
      <c r="B255" s="204"/>
      <c r="C255" s="205">
        <v>43838</v>
      </c>
      <c r="D255" s="205">
        <v>43840</v>
      </c>
      <c r="E255" s="206">
        <v>0</v>
      </c>
      <c r="F255" s="207"/>
      <c r="G255" s="207"/>
      <c r="H255" s="207"/>
      <c r="I255" s="207"/>
      <c r="J255" s="177"/>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78"/>
    </row>
    <row r="256" spans="1:37" x14ac:dyDescent="0.35">
      <c r="A256" s="203" t="s">
        <v>535</v>
      </c>
      <c r="B256" s="204"/>
      <c r="C256" s="205">
        <v>43838</v>
      </c>
      <c r="D256" s="205">
        <v>43840</v>
      </c>
      <c r="E256" s="206">
        <v>0</v>
      </c>
      <c r="F256" s="207"/>
      <c r="G256" s="207"/>
      <c r="H256" s="207"/>
      <c r="I256" s="207"/>
      <c r="J256" s="177"/>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78"/>
    </row>
    <row r="257" spans="1:37" x14ac:dyDescent="0.35">
      <c r="A257" s="203" t="s">
        <v>536</v>
      </c>
      <c r="B257" s="204"/>
      <c r="C257" s="205">
        <v>43838</v>
      </c>
      <c r="D257" s="205">
        <v>43840</v>
      </c>
      <c r="E257" s="206">
        <v>0</v>
      </c>
      <c r="F257" s="207"/>
      <c r="G257" s="207"/>
      <c r="H257" s="207"/>
      <c r="I257" s="207"/>
      <c r="J257" s="177"/>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78"/>
    </row>
    <row r="258" spans="1:37" x14ac:dyDescent="0.35">
      <c r="A258" s="203" t="s">
        <v>537</v>
      </c>
      <c r="B258" s="204"/>
      <c r="C258" s="205">
        <v>43838</v>
      </c>
      <c r="D258" s="205">
        <v>43840</v>
      </c>
      <c r="E258" s="206">
        <v>0</v>
      </c>
      <c r="F258" s="207"/>
      <c r="G258" s="207"/>
      <c r="H258" s="207"/>
      <c r="I258" s="207"/>
      <c r="J258" s="177"/>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78"/>
    </row>
    <row r="259" spans="1:37" x14ac:dyDescent="0.35">
      <c r="A259" s="203" t="s">
        <v>538</v>
      </c>
      <c r="B259" s="204"/>
      <c r="C259" s="205">
        <v>43838</v>
      </c>
      <c r="D259" s="205">
        <v>43840</v>
      </c>
      <c r="E259" s="206">
        <v>0</v>
      </c>
      <c r="F259" s="207"/>
      <c r="G259" s="207"/>
      <c r="H259" s="207"/>
      <c r="I259" s="207"/>
      <c r="J259" s="177"/>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78"/>
    </row>
    <row r="260" spans="1:37" x14ac:dyDescent="0.35">
      <c r="A260" s="203" t="s">
        <v>539</v>
      </c>
      <c r="B260" s="204"/>
      <c r="C260" s="205">
        <v>43838</v>
      </c>
      <c r="D260" s="205">
        <v>43840</v>
      </c>
      <c r="E260" s="206">
        <v>0</v>
      </c>
      <c r="F260" s="207"/>
      <c r="G260" s="207"/>
      <c r="H260" s="207"/>
      <c r="I260" s="207"/>
      <c r="J260" s="177"/>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78"/>
    </row>
    <row r="261" spans="1:37" x14ac:dyDescent="0.35">
      <c r="A261" s="203" t="s">
        <v>540</v>
      </c>
      <c r="B261" s="204"/>
      <c r="C261" s="205">
        <v>43838</v>
      </c>
      <c r="D261" s="205">
        <v>43840</v>
      </c>
      <c r="E261" s="206">
        <v>0</v>
      </c>
      <c r="F261" s="207"/>
      <c r="G261" s="207"/>
      <c r="H261" s="207"/>
      <c r="I261" s="207"/>
      <c r="J261" s="177"/>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78"/>
    </row>
    <row r="262" spans="1:37" x14ac:dyDescent="0.35">
      <c r="A262" s="203" t="s">
        <v>541</v>
      </c>
      <c r="B262" s="204"/>
      <c r="C262" s="205">
        <v>43838</v>
      </c>
      <c r="D262" s="205">
        <v>43840</v>
      </c>
      <c r="E262" s="206">
        <v>0</v>
      </c>
      <c r="F262" s="207"/>
      <c r="G262" s="207"/>
      <c r="H262" s="207"/>
      <c r="I262" s="207"/>
      <c r="J262" s="177"/>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78"/>
    </row>
    <row r="263" spans="1:37" x14ac:dyDescent="0.35">
      <c r="A263" s="203" t="s">
        <v>542</v>
      </c>
      <c r="B263" s="204"/>
      <c r="C263" s="205">
        <v>43838</v>
      </c>
      <c r="D263" s="205">
        <v>43840</v>
      </c>
      <c r="E263" s="206">
        <v>0</v>
      </c>
      <c r="F263" s="207"/>
      <c r="G263" s="207"/>
      <c r="H263" s="207"/>
      <c r="I263" s="207"/>
      <c r="J263" s="177"/>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78"/>
    </row>
    <row r="264" spans="1:37" x14ac:dyDescent="0.35">
      <c r="A264" s="203" t="s">
        <v>543</v>
      </c>
      <c r="B264" s="204"/>
      <c r="C264" s="205">
        <v>43838</v>
      </c>
      <c r="D264" s="205">
        <v>43840</v>
      </c>
      <c r="E264" s="206">
        <v>0</v>
      </c>
      <c r="F264" s="207"/>
      <c r="G264" s="207"/>
      <c r="H264" s="207"/>
      <c r="I264" s="207"/>
      <c r="J264" s="177"/>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78"/>
    </row>
    <row r="265" spans="1:37" x14ac:dyDescent="0.35">
      <c r="A265" s="203" t="s">
        <v>544</v>
      </c>
      <c r="B265" s="204"/>
      <c r="C265" s="205">
        <v>43838</v>
      </c>
      <c r="D265" s="205">
        <v>43840</v>
      </c>
      <c r="E265" s="206">
        <v>0</v>
      </c>
      <c r="F265" s="207"/>
      <c r="G265" s="207"/>
      <c r="H265" s="207"/>
      <c r="I265" s="207"/>
      <c r="J265" s="177"/>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78"/>
    </row>
    <row r="266" spans="1:37" x14ac:dyDescent="0.35">
      <c r="A266" s="203" t="s">
        <v>545</v>
      </c>
      <c r="B266" s="204"/>
      <c r="C266" s="205">
        <v>43838</v>
      </c>
      <c r="D266" s="205">
        <v>43840</v>
      </c>
      <c r="E266" s="206">
        <v>0</v>
      </c>
      <c r="F266" s="207"/>
      <c r="G266" s="207"/>
      <c r="H266" s="207"/>
      <c r="I266" s="207"/>
      <c r="J266" s="177"/>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78"/>
    </row>
    <row r="267" spans="1:37" x14ac:dyDescent="0.35">
      <c r="A267" s="203" t="s">
        <v>546</v>
      </c>
      <c r="B267" s="204"/>
      <c r="C267" s="205">
        <v>43838</v>
      </c>
      <c r="D267" s="205">
        <v>43840</v>
      </c>
      <c r="E267" s="206">
        <v>0</v>
      </c>
      <c r="F267" s="207"/>
      <c r="G267" s="207"/>
      <c r="H267" s="207"/>
      <c r="I267" s="207"/>
      <c r="J267" s="177"/>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78"/>
    </row>
    <row r="268" spans="1:37" x14ac:dyDescent="0.35">
      <c r="A268" s="203" t="s">
        <v>547</v>
      </c>
      <c r="B268" s="204"/>
      <c r="C268" s="205">
        <v>43838</v>
      </c>
      <c r="D268" s="205">
        <v>43840</v>
      </c>
      <c r="E268" s="206">
        <v>0</v>
      </c>
      <c r="F268" s="207"/>
      <c r="G268" s="207"/>
      <c r="H268" s="207"/>
      <c r="I268" s="207"/>
      <c r="J268" s="177"/>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78"/>
    </row>
    <row r="269" spans="1:37" x14ac:dyDescent="0.35">
      <c r="A269" s="203" t="s">
        <v>548</v>
      </c>
      <c r="B269" s="204"/>
      <c r="C269" s="205">
        <v>43838</v>
      </c>
      <c r="D269" s="205">
        <v>43840</v>
      </c>
      <c r="E269" s="206">
        <v>0</v>
      </c>
      <c r="F269" s="207"/>
      <c r="G269" s="207"/>
      <c r="H269" s="207"/>
      <c r="I269" s="207"/>
      <c r="J269" s="177"/>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78"/>
    </row>
    <row r="270" spans="1:37" x14ac:dyDescent="0.35">
      <c r="A270" s="203" t="s">
        <v>549</v>
      </c>
      <c r="B270" s="204"/>
      <c r="C270" s="205">
        <v>43838</v>
      </c>
      <c r="D270" s="205">
        <v>43840</v>
      </c>
      <c r="E270" s="206">
        <v>0</v>
      </c>
      <c r="F270" s="207"/>
      <c r="G270" s="207"/>
      <c r="H270" s="207"/>
      <c r="I270" s="207"/>
      <c r="J270" s="177"/>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78"/>
    </row>
    <row r="271" spans="1:37" x14ac:dyDescent="0.35">
      <c r="A271" s="203" t="s">
        <v>550</v>
      </c>
      <c r="B271" s="204"/>
      <c r="C271" s="205">
        <v>43838</v>
      </c>
      <c r="D271" s="205">
        <v>43840</v>
      </c>
      <c r="E271" s="206">
        <v>0</v>
      </c>
      <c r="F271" s="207"/>
      <c r="G271" s="207"/>
      <c r="H271" s="207"/>
      <c r="I271" s="207"/>
      <c r="J271" s="177"/>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78"/>
    </row>
    <row r="272" spans="1:37" x14ac:dyDescent="0.35">
      <c r="A272" s="203" t="s">
        <v>551</v>
      </c>
      <c r="B272" s="204"/>
      <c r="C272" s="205">
        <v>43838</v>
      </c>
      <c r="D272" s="205">
        <v>43840</v>
      </c>
      <c r="E272" s="206">
        <v>0</v>
      </c>
      <c r="F272" s="207"/>
      <c r="G272" s="207"/>
      <c r="H272" s="207"/>
      <c r="I272" s="207"/>
      <c r="J272" s="177"/>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78"/>
    </row>
    <row r="273" spans="1:37" x14ac:dyDescent="0.35">
      <c r="A273" s="203" t="s">
        <v>552</v>
      </c>
      <c r="B273" s="204"/>
      <c r="C273" s="205">
        <v>43838</v>
      </c>
      <c r="D273" s="205">
        <v>43840</v>
      </c>
      <c r="E273" s="206">
        <v>0</v>
      </c>
      <c r="F273" s="207"/>
      <c r="G273" s="207"/>
      <c r="H273" s="207"/>
      <c r="I273" s="207"/>
      <c r="J273" s="177"/>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78"/>
    </row>
    <row r="274" spans="1:37" x14ac:dyDescent="0.35">
      <c r="A274" s="203" t="s">
        <v>553</v>
      </c>
      <c r="B274" s="204"/>
      <c r="C274" s="205">
        <v>43838</v>
      </c>
      <c r="D274" s="205">
        <v>43840</v>
      </c>
      <c r="E274" s="206">
        <v>0</v>
      </c>
      <c r="F274" s="207"/>
      <c r="G274" s="207"/>
      <c r="H274" s="207"/>
      <c r="I274" s="207"/>
      <c r="J274" s="177"/>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78"/>
    </row>
    <row r="275" spans="1:37" x14ac:dyDescent="0.35">
      <c r="A275" s="203" t="s">
        <v>554</v>
      </c>
      <c r="B275" s="204"/>
      <c r="C275" s="205">
        <v>43838</v>
      </c>
      <c r="D275" s="205">
        <v>43840</v>
      </c>
      <c r="E275" s="206">
        <v>0</v>
      </c>
      <c r="F275" s="207"/>
      <c r="G275" s="207"/>
      <c r="H275" s="207"/>
      <c r="I275" s="207"/>
      <c r="J275" s="177"/>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78"/>
    </row>
    <row r="276" spans="1:37" x14ac:dyDescent="0.35">
      <c r="A276" s="203" t="s">
        <v>555</v>
      </c>
      <c r="B276" s="204"/>
      <c r="C276" s="205">
        <v>43838</v>
      </c>
      <c r="D276" s="205">
        <v>43840</v>
      </c>
      <c r="E276" s="206">
        <v>0</v>
      </c>
      <c r="F276" s="207"/>
      <c r="G276" s="207"/>
      <c r="H276" s="207"/>
      <c r="I276" s="207"/>
      <c r="J276" s="177"/>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78"/>
    </row>
    <row r="277" spans="1:37" x14ac:dyDescent="0.35">
      <c r="A277" s="203" t="s">
        <v>556</v>
      </c>
      <c r="B277" s="204"/>
      <c r="C277" s="205">
        <v>43838</v>
      </c>
      <c r="D277" s="205">
        <v>43840</v>
      </c>
      <c r="E277" s="206">
        <v>0</v>
      </c>
      <c r="F277" s="207"/>
      <c r="G277" s="207"/>
      <c r="H277" s="207"/>
      <c r="I277" s="207"/>
      <c r="J277" s="177"/>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78"/>
    </row>
    <row r="278" spans="1:37" x14ac:dyDescent="0.35">
      <c r="A278" s="203" t="s">
        <v>557</v>
      </c>
      <c r="B278" s="204"/>
      <c r="C278" s="205">
        <v>43838</v>
      </c>
      <c r="D278" s="205">
        <v>43840</v>
      </c>
      <c r="E278" s="206">
        <v>0</v>
      </c>
      <c r="F278" s="207"/>
      <c r="G278" s="207"/>
      <c r="H278" s="207"/>
      <c r="I278" s="207"/>
      <c r="J278" s="177"/>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78"/>
    </row>
    <row r="279" spans="1:37" x14ac:dyDescent="0.35">
      <c r="A279" s="203" t="s">
        <v>558</v>
      </c>
      <c r="B279" s="204"/>
      <c r="C279" s="205">
        <v>43838</v>
      </c>
      <c r="D279" s="205">
        <v>43840</v>
      </c>
      <c r="E279" s="206">
        <v>0</v>
      </c>
      <c r="F279" s="207"/>
      <c r="G279" s="207"/>
      <c r="H279" s="207"/>
      <c r="I279" s="207"/>
      <c r="J279" s="177"/>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78"/>
    </row>
    <row r="280" spans="1:37" x14ac:dyDescent="0.35">
      <c r="A280" s="203" t="s">
        <v>559</v>
      </c>
      <c r="B280" s="204"/>
      <c r="C280" s="205">
        <v>43838</v>
      </c>
      <c r="D280" s="205">
        <v>43840</v>
      </c>
      <c r="E280" s="206">
        <v>0</v>
      </c>
      <c r="F280" s="207"/>
      <c r="G280" s="207"/>
      <c r="H280" s="207"/>
      <c r="I280" s="207"/>
      <c r="J280" s="177"/>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78"/>
    </row>
    <row r="281" spans="1:37" x14ac:dyDescent="0.35">
      <c r="A281" s="203" t="s">
        <v>560</v>
      </c>
      <c r="B281" s="204"/>
      <c r="C281" s="205">
        <v>43838</v>
      </c>
      <c r="D281" s="205">
        <v>43840</v>
      </c>
      <c r="E281" s="206">
        <v>0</v>
      </c>
      <c r="F281" s="207"/>
      <c r="G281" s="207"/>
      <c r="H281" s="207"/>
      <c r="I281" s="207"/>
      <c r="J281" s="177"/>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78"/>
    </row>
    <row r="282" spans="1:37" x14ac:dyDescent="0.35">
      <c r="A282" s="203" t="s">
        <v>561</v>
      </c>
      <c r="B282" s="204"/>
      <c r="C282" s="205">
        <v>43838</v>
      </c>
      <c r="D282" s="205">
        <v>43840</v>
      </c>
      <c r="E282" s="206">
        <v>0</v>
      </c>
      <c r="F282" s="207"/>
      <c r="G282" s="207"/>
      <c r="H282" s="207"/>
      <c r="I282" s="207"/>
      <c r="J282" s="177"/>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78"/>
    </row>
    <row r="283" spans="1:37" x14ac:dyDescent="0.35">
      <c r="A283" s="203" t="s">
        <v>562</v>
      </c>
      <c r="B283" s="204"/>
      <c r="C283" s="205">
        <v>43838</v>
      </c>
      <c r="D283" s="205">
        <v>43840</v>
      </c>
      <c r="E283" s="206">
        <v>0</v>
      </c>
      <c r="F283" s="207"/>
      <c r="G283" s="207"/>
      <c r="H283" s="207"/>
      <c r="I283" s="207"/>
      <c r="J283" s="177"/>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78"/>
    </row>
    <row r="284" spans="1:37" x14ac:dyDescent="0.35">
      <c r="A284" s="203" t="s">
        <v>563</v>
      </c>
      <c r="B284" s="204"/>
      <c r="C284" s="205">
        <v>43838</v>
      </c>
      <c r="D284" s="205">
        <v>43840</v>
      </c>
      <c r="E284" s="206">
        <v>0</v>
      </c>
      <c r="F284" s="207"/>
      <c r="G284" s="207"/>
      <c r="H284" s="207"/>
      <c r="I284" s="207"/>
      <c r="J284" s="177"/>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78"/>
    </row>
    <row r="285" spans="1:37" x14ac:dyDescent="0.35">
      <c r="A285" s="203" t="s">
        <v>564</v>
      </c>
      <c r="B285" s="204"/>
      <c r="C285" s="205">
        <v>43838</v>
      </c>
      <c r="D285" s="205">
        <v>43840</v>
      </c>
      <c r="E285" s="206">
        <v>0</v>
      </c>
      <c r="F285" s="207"/>
      <c r="G285" s="207"/>
      <c r="H285" s="207"/>
      <c r="I285" s="207"/>
      <c r="J285" s="177"/>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78"/>
    </row>
    <row r="286" spans="1:37" x14ac:dyDescent="0.35">
      <c r="A286" s="203" t="s">
        <v>565</v>
      </c>
      <c r="B286" s="204"/>
      <c r="C286" s="205">
        <v>43838</v>
      </c>
      <c r="D286" s="205">
        <v>43840</v>
      </c>
      <c r="E286" s="206">
        <v>0</v>
      </c>
      <c r="F286" s="207"/>
      <c r="G286" s="207"/>
      <c r="H286" s="207"/>
      <c r="I286" s="207"/>
      <c r="J286" s="177"/>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78"/>
    </row>
    <row r="287" spans="1:37" x14ac:dyDescent="0.35">
      <c r="A287" s="203" t="s">
        <v>566</v>
      </c>
      <c r="B287" s="204"/>
      <c r="C287" s="205">
        <v>43838</v>
      </c>
      <c r="D287" s="205">
        <v>43840</v>
      </c>
      <c r="E287" s="206">
        <v>0</v>
      </c>
      <c r="F287" s="207"/>
      <c r="G287" s="207"/>
      <c r="H287" s="207"/>
      <c r="I287" s="207"/>
      <c r="J287" s="177"/>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78"/>
    </row>
    <row r="288" spans="1:37" x14ac:dyDescent="0.35">
      <c r="A288" s="203" t="s">
        <v>567</v>
      </c>
      <c r="B288" s="204"/>
      <c r="C288" s="205">
        <v>43838</v>
      </c>
      <c r="D288" s="205">
        <v>43840</v>
      </c>
      <c r="E288" s="206">
        <v>0</v>
      </c>
      <c r="F288" s="207"/>
      <c r="G288" s="207"/>
      <c r="H288" s="207"/>
      <c r="I288" s="207"/>
      <c r="J288" s="177"/>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78"/>
    </row>
    <row r="289" spans="1:37" x14ac:dyDescent="0.35">
      <c r="A289" s="203" t="s">
        <v>568</v>
      </c>
      <c r="B289" s="204"/>
      <c r="C289" s="205">
        <v>43838</v>
      </c>
      <c r="D289" s="205">
        <v>43840</v>
      </c>
      <c r="E289" s="206">
        <v>0</v>
      </c>
      <c r="F289" s="207"/>
      <c r="G289" s="207"/>
      <c r="H289" s="207"/>
      <c r="I289" s="207"/>
      <c r="J289" s="177"/>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78"/>
    </row>
    <row r="290" spans="1:37" x14ac:dyDescent="0.35">
      <c r="A290" s="203" t="s">
        <v>569</v>
      </c>
      <c r="B290" s="204"/>
      <c r="C290" s="205">
        <v>43838</v>
      </c>
      <c r="D290" s="205">
        <v>43840</v>
      </c>
      <c r="E290" s="206">
        <v>0</v>
      </c>
      <c r="F290" s="207"/>
      <c r="G290" s="207"/>
      <c r="H290" s="207"/>
      <c r="I290" s="207"/>
      <c r="J290" s="177"/>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78"/>
    </row>
    <row r="291" spans="1:37" x14ac:dyDescent="0.35">
      <c r="A291" s="203" t="s">
        <v>570</v>
      </c>
      <c r="B291" s="204"/>
      <c r="C291" s="205">
        <v>43838</v>
      </c>
      <c r="D291" s="205">
        <v>43840</v>
      </c>
      <c r="E291" s="206">
        <v>0</v>
      </c>
      <c r="F291" s="207"/>
      <c r="G291" s="207"/>
      <c r="H291" s="207"/>
      <c r="I291" s="207"/>
      <c r="J291" s="177"/>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78"/>
    </row>
    <row r="292" spans="1:37" x14ac:dyDescent="0.35">
      <c r="A292" s="203" t="s">
        <v>571</v>
      </c>
      <c r="B292" s="204"/>
      <c r="C292" s="205">
        <v>43838</v>
      </c>
      <c r="D292" s="205">
        <v>43840</v>
      </c>
      <c r="E292" s="206">
        <v>0</v>
      </c>
      <c r="F292" s="207"/>
      <c r="G292" s="207"/>
      <c r="H292" s="207"/>
      <c r="I292" s="207"/>
      <c r="J292" s="177"/>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78"/>
    </row>
    <row r="293" spans="1:37" x14ac:dyDescent="0.35">
      <c r="A293" s="203" t="s">
        <v>572</v>
      </c>
      <c r="B293" s="204"/>
      <c r="C293" s="205">
        <v>43838</v>
      </c>
      <c r="D293" s="205">
        <v>43840</v>
      </c>
      <c r="E293" s="206">
        <v>0</v>
      </c>
      <c r="F293" s="207"/>
      <c r="G293" s="207"/>
      <c r="H293" s="207"/>
      <c r="I293" s="207"/>
      <c r="J293" s="177"/>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78"/>
    </row>
    <row r="294" spans="1:37" x14ac:dyDescent="0.35">
      <c r="A294" s="203" t="s">
        <v>573</v>
      </c>
      <c r="B294" s="204"/>
      <c r="C294" s="205">
        <v>43838</v>
      </c>
      <c r="D294" s="205">
        <v>43840</v>
      </c>
      <c r="E294" s="206">
        <v>0</v>
      </c>
      <c r="F294" s="207"/>
      <c r="G294" s="207"/>
      <c r="H294" s="207"/>
      <c r="I294" s="207"/>
      <c r="J294" s="177"/>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78"/>
    </row>
    <row r="295" spans="1:37" x14ac:dyDescent="0.35">
      <c r="A295" s="203" t="s">
        <v>574</v>
      </c>
      <c r="B295" s="204"/>
      <c r="C295" s="205">
        <v>43838</v>
      </c>
      <c r="D295" s="205">
        <v>43840</v>
      </c>
      <c r="E295" s="206">
        <v>0</v>
      </c>
      <c r="F295" s="207"/>
      <c r="G295" s="207"/>
      <c r="H295" s="207"/>
      <c r="I295" s="207"/>
      <c r="J295" s="177"/>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78"/>
    </row>
    <row r="296" spans="1:37" x14ac:dyDescent="0.35">
      <c r="A296" s="203" t="s">
        <v>575</v>
      </c>
      <c r="B296" s="204"/>
      <c r="C296" s="205">
        <v>43838</v>
      </c>
      <c r="D296" s="205">
        <v>43840</v>
      </c>
      <c r="E296" s="206">
        <v>0</v>
      </c>
      <c r="F296" s="207"/>
      <c r="G296" s="207"/>
      <c r="H296" s="207"/>
      <c r="I296" s="207"/>
      <c r="J296" s="177"/>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78"/>
    </row>
    <row r="297" spans="1:37" x14ac:dyDescent="0.35">
      <c r="A297" s="203" t="s">
        <v>576</v>
      </c>
      <c r="B297" s="204"/>
      <c r="C297" s="205">
        <v>43838</v>
      </c>
      <c r="D297" s="205">
        <v>43840</v>
      </c>
      <c r="E297" s="206">
        <v>0</v>
      </c>
      <c r="F297" s="207"/>
      <c r="G297" s="207"/>
      <c r="H297" s="207"/>
      <c r="I297" s="207"/>
      <c r="J297" s="177"/>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78"/>
    </row>
    <row r="298" spans="1:37" x14ac:dyDescent="0.35">
      <c r="A298" s="203" t="s">
        <v>577</v>
      </c>
      <c r="B298" s="204"/>
      <c r="C298" s="205">
        <v>43838</v>
      </c>
      <c r="D298" s="205">
        <v>43840</v>
      </c>
      <c r="E298" s="206">
        <v>0</v>
      </c>
      <c r="F298" s="207"/>
      <c r="G298" s="207"/>
      <c r="H298" s="207"/>
      <c r="I298" s="207"/>
      <c r="J298" s="177"/>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78"/>
    </row>
    <row r="299" spans="1:37" x14ac:dyDescent="0.35">
      <c r="A299" s="203" t="s">
        <v>578</v>
      </c>
      <c r="B299" s="204"/>
      <c r="C299" s="205">
        <v>43838</v>
      </c>
      <c r="D299" s="205">
        <v>43840</v>
      </c>
      <c r="E299" s="206">
        <v>0</v>
      </c>
      <c r="F299" s="207"/>
      <c r="G299" s="207"/>
      <c r="H299" s="207"/>
      <c r="I299" s="207"/>
      <c r="J299" s="177"/>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78"/>
    </row>
    <row r="300" spans="1:37" x14ac:dyDescent="0.35">
      <c r="A300" s="203" t="s">
        <v>579</v>
      </c>
      <c r="B300" s="204"/>
      <c r="C300" s="205">
        <v>43838</v>
      </c>
      <c r="D300" s="205">
        <v>43840</v>
      </c>
      <c r="E300" s="206">
        <v>0</v>
      </c>
      <c r="F300" s="207"/>
      <c r="G300" s="207"/>
      <c r="H300" s="207"/>
      <c r="I300" s="207"/>
      <c r="J300" s="177"/>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78"/>
    </row>
    <row r="301" spans="1:37" x14ac:dyDescent="0.35">
      <c r="A301" s="203" t="s">
        <v>580</v>
      </c>
      <c r="B301" s="204"/>
      <c r="C301" s="205">
        <v>43838</v>
      </c>
      <c r="D301" s="205">
        <v>43840</v>
      </c>
      <c r="E301" s="206">
        <v>0</v>
      </c>
      <c r="F301" s="207"/>
      <c r="G301" s="207"/>
      <c r="H301" s="207"/>
      <c r="I301" s="207"/>
      <c r="J301" s="177"/>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78"/>
    </row>
    <row r="302" spans="1:37" x14ac:dyDescent="0.35">
      <c r="A302" s="203" t="s">
        <v>581</v>
      </c>
      <c r="B302" s="204"/>
      <c r="C302" s="205">
        <v>43838</v>
      </c>
      <c r="D302" s="205">
        <v>43840</v>
      </c>
      <c r="E302" s="206">
        <v>0</v>
      </c>
      <c r="F302" s="207"/>
      <c r="G302" s="207"/>
      <c r="H302" s="207"/>
      <c r="I302" s="207"/>
      <c r="J302" s="177"/>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78"/>
    </row>
    <row r="303" spans="1:37" x14ac:dyDescent="0.35">
      <c r="A303" s="203" t="s">
        <v>582</v>
      </c>
      <c r="B303" s="204"/>
      <c r="C303" s="205">
        <v>43838</v>
      </c>
      <c r="D303" s="205">
        <v>43840</v>
      </c>
      <c r="E303" s="206">
        <v>0</v>
      </c>
      <c r="F303" s="207"/>
      <c r="G303" s="207"/>
      <c r="H303" s="207"/>
      <c r="I303" s="207"/>
      <c r="J303" s="177"/>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78"/>
    </row>
    <row r="304" spans="1:37" x14ac:dyDescent="0.35">
      <c r="A304" s="203" t="s">
        <v>583</v>
      </c>
      <c r="B304" s="204"/>
      <c r="C304" s="205">
        <v>43838</v>
      </c>
      <c r="D304" s="205">
        <v>43840</v>
      </c>
      <c r="E304" s="206">
        <v>0</v>
      </c>
      <c r="F304" s="207"/>
      <c r="G304" s="207"/>
      <c r="H304" s="207"/>
      <c r="I304" s="207"/>
      <c r="J304" s="177"/>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78"/>
    </row>
    <row r="305" spans="1:37" x14ac:dyDescent="0.35">
      <c r="A305" s="203" t="s">
        <v>584</v>
      </c>
      <c r="B305" s="204"/>
      <c r="C305" s="205">
        <v>43838</v>
      </c>
      <c r="D305" s="205">
        <v>43840</v>
      </c>
      <c r="E305" s="206">
        <v>0</v>
      </c>
      <c r="F305" s="207"/>
      <c r="G305" s="207"/>
      <c r="H305" s="207"/>
      <c r="I305" s="207"/>
      <c r="J305" s="177"/>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78"/>
    </row>
    <row r="306" spans="1:37" x14ac:dyDescent="0.35">
      <c r="A306" s="203" t="s">
        <v>585</v>
      </c>
      <c r="B306" s="204"/>
      <c r="C306" s="205">
        <v>43838</v>
      </c>
      <c r="D306" s="205">
        <v>43840</v>
      </c>
      <c r="E306" s="206">
        <v>0</v>
      </c>
      <c r="F306" s="207"/>
      <c r="G306" s="207"/>
      <c r="H306" s="207"/>
      <c r="I306" s="207"/>
      <c r="J306" s="177"/>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78"/>
    </row>
    <row r="307" spans="1:37" x14ac:dyDescent="0.35">
      <c r="A307" s="203" t="s">
        <v>586</v>
      </c>
      <c r="B307" s="204"/>
      <c r="C307" s="205">
        <v>43838</v>
      </c>
      <c r="D307" s="205">
        <v>43840</v>
      </c>
      <c r="E307" s="206">
        <v>0</v>
      </c>
      <c r="F307" s="207"/>
      <c r="G307" s="207"/>
      <c r="H307" s="207"/>
      <c r="I307" s="207"/>
      <c r="J307" s="177"/>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78"/>
    </row>
    <row r="308" spans="1:37" x14ac:dyDescent="0.35">
      <c r="A308" s="203" t="s">
        <v>587</v>
      </c>
      <c r="B308" s="204"/>
      <c r="C308" s="205">
        <v>43838</v>
      </c>
      <c r="D308" s="205">
        <v>43840</v>
      </c>
      <c r="E308" s="206">
        <v>0</v>
      </c>
      <c r="F308" s="207"/>
      <c r="G308" s="207"/>
      <c r="H308" s="207"/>
      <c r="I308" s="207"/>
      <c r="J308" s="177"/>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78"/>
    </row>
    <row r="309" spans="1:37" x14ac:dyDescent="0.35">
      <c r="A309" s="203" t="s">
        <v>588</v>
      </c>
      <c r="B309" s="204"/>
      <c r="C309" s="205">
        <v>43838</v>
      </c>
      <c r="D309" s="205">
        <v>43840</v>
      </c>
      <c r="E309" s="206">
        <v>0</v>
      </c>
      <c r="F309" s="207"/>
      <c r="G309" s="207"/>
      <c r="H309" s="207"/>
      <c r="I309" s="207"/>
      <c r="J309" s="177"/>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78"/>
    </row>
    <row r="310" spans="1:37" x14ac:dyDescent="0.35">
      <c r="A310" s="203" t="s">
        <v>589</v>
      </c>
      <c r="B310" s="204"/>
      <c r="C310" s="205">
        <v>43838</v>
      </c>
      <c r="D310" s="205">
        <v>43840</v>
      </c>
      <c r="E310" s="206">
        <v>0</v>
      </c>
      <c r="F310" s="207"/>
      <c r="G310" s="207"/>
      <c r="H310" s="207"/>
      <c r="I310" s="207"/>
      <c r="J310" s="177"/>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78"/>
    </row>
    <row r="311" spans="1:37" x14ac:dyDescent="0.35">
      <c r="A311" s="203" t="s">
        <v>590</v>
      </c>
      <c r="B311" s="204"/>
      <c r="C311" s="205">
        <v>43838</v>
      </c>
      <c r="D311" s="205">
        <v>43840</v>
      </c>
      <c r="E311" s="206">
        <v>0</v>
      </c>
      <c r="F311" s="207"/>
      <c r="G311" s="207"/>
      <c r="H311" s="207"/>
      <c r="I311" s="207"/>
      <c r="J311" s="177"/>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78"/>
    </row>
    <row r="312" spans="1:37" x14ac:dyDescent="0.35">
      <c r="A312" s="203" t="s">
        <v>591</v>
      </c>
      <c r="B312" s="204"/>
      <c r="C312" s="205">
        <v>43838</v>
      </c>
      <c r="D312" s="205">
        <v>43840</v>
      </c>
      <c r="E312" s="206">
        <v>0</v>
      </c>
      <c r="F312" s="207"/>
      <c r="G312" s="207"/>
      <c r="H312" s="207"/>
      <c r="I312" s="207"/>
      <c r="J312" s="177"/>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78"/>
    </row>
    <row r="313" spans="1:37" x14ac:dyDescent="0.35">
      <c r="A313" s="203" t="s">
        <v>592</v>
      </c>
      <c r="B313" s="204"/>
      <c r="C313" s="205">
        <v>43838</v>
      </c>
      <c r="D313" s="205">
        <v>43840</v>
      </c>
      <c r="E313" s="206">
        <v>0</v>
      </c>
      <c r="F313" s="207"/>
      <c r="G313" s="207"/>
      <c r="H313" s="207"/>
      <c r="I313" s="207"/>
      <c r="J313" s="177"/>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78"/>
    </row>
    <row r="314" spans="1:37" x14ac:dyDescent="0.35">
      <c r="A314" s="203" t="s">
        <v>593</v>
      </c>
      <c r="B314" s="204"/>
      <c r="C314" s="205">
        <v>43838</v>
      </c>
      <c r="D314" s="205">
        <v>43840</v>
      </c>
      <c r="E314" s="206">
        <v>0</v>
      </c>
      <c r="F314" s="207"/>
      <c r="G314" s="207"/>
      <c r="H314" s="207"/>
      <c r="I314" s="207"/>
      <c r="J314" s="177"/>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78"/>
    </row>
    <row r="315" spans="1:37" x14ac:dyDescent="0.35">
      <c r="A315" s="203" t="s">
        <v>594</v>
      </c>
      <c r="B315" s="204"/>
      <c r="C315" s="205">
        <v>43838</v>
      </c>
      <c r="D315" s="205">
        <v>43840</v>
      </c>
      <c r="E315" s="206">
        <v>0</v>
      </c>
      <c r="F315" s="207"/>
      <c r="G315" s="207"/>
      <c r="H315" s="207"/>
      <c r="I315" s="207"/>
      <c r="J315" s="177"/>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78"/>
    </row>
    <row r="316" spans="1:37" x14ac:dyDescent="0.35">
      <c r="A316" s="203" t="s">
        <v>595</v>
      </c>
      <c r="B316" s="204"/>
      <c r="C316" s="205">
        <v>43838</v>
      </c>
      <c r="D316" s="205">
        <v>43840</v>
      </c>
      <c r="E316" s="206">
        <v>0</v>
      </c>
      <c r="F316" s="207"/>
      <c r="G316" s="207"/>
      <c r="H316" s="207"/>
      <c r="I316" s="207"/>
      <c r="J316" s="177"/>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78"/>
    </row>
    <row r="317" spans="1:37" x14ac:dyDescent="0.35">
      <c r="A317" s="203" t="s">
        <v>596</v>
      </c>
      <c r="B317" s="204"/>
      <c r="C317" s="205">
        <v>43838</v>
      </c>
      <c r="D317" s="205">
        <v>43840</v>
      </c>
      <c r="E317" s="206">
        <v>0</v>
      </c>
      <c r="F317" s="207"/>
      <c r="G317" s="207"/>
      <c r="H317" s="207"/>
      <c r="I317" s="207"/>
      <c r="J317" s="177"/>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78"/>
    </row>
    <row r="318" spans="1:37" x14ac:dyDescent="0.35">
      <c r="A318" s="203" t="s">
        <v>597</v>
      </c>
      <c r="B318" s="204"/>
      <c r="C318" s="205">
        <v>43838</v>
      </c>
      <c r="D318" s="205">
        <v>43840</v>
      </c>
      <c r="E318" s="206">
        <v>0</v>
      </c>
      <c r="F318" s="207"/>
      <c r="G318" s="207"/>
      <c r="H318" s="207"/>
      <c r="I318" s="207"/>
      <c r="J318" s="177"/>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78"/>
    </row>
    <row r="319" spans="1:37" x14ac:dyDescent="0.35">
      <c r="A319" s="203" t="s">
        <v>598</v>
      </c>
      <c r="B319" s="204"/>
      <c r="C319" s="205">
        <v>43838</v>
      </c>
      <c r="D319" s="205">
        <v>43840</v>
      </c>
      <c r="E319" s="206">
        <v>0</v>
      </c>
      <c r="F319" s="207"/>
      <c r="G319" s="207"/>
      <c r="H319" s="207"/>
      <c r="I319" s="207"/>
      <c r="J319" s="177"/>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78"/>
    </row>
    <row r="320" spans="1:37" x14ac:dyDescent="0.35">
      <c r="A320" s="203" t="s">
        <v>599</v>
      </c>
      <c r="B320" s="204"/>
      <c r="C320" s="205">
        <v>43838</v>
      </c>
      <c r="D320" s="205">
        <v>43840</v>
      </c>
      <c r="E320" s="206">
        <v>0</v>
      </c>
      <c r="F320" s="207"/>
      <c r="G320" s="207"/>
      <c r="H320" s="207"/>
      <c r="I320" s="207"/>
      <c r="J320" s="177"/>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78"/>
    </row>
    <row r="321" spans="1:37" x14ac:dyDescent="0.35">
      <c r="A321" s="203" t="s">
        <v>600</v>
      </c>
      <c r="B321" s="204"/>
      <c r="C321" s="205">
        <v>43838</v>
      </c>
      <c r="D321" s="205">
        <v>43840</v>
      </c>
      <c r="E321" s="206">
        <v>0</v>
      </c>
      <c r="F321" s="207"/>
      <c r="G321" s="207"/>
      <c r="H321" s="207"/>
      <c r="I321" s="207"/>
      <c r="J321" s="177"/>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78"/>
    </row>
    <row r="322" spans="1:37" x14ac:dyDescent="0.35">
      <c r="A322" s="203" t="s">
        <v>601</v>
      </c>
      <c r="B322" s="204"/>
      <c r="C322" s="205">
        <v>43838</v>
      </c>
      <c r="D322" s="205">
        <v>43840</v>
      </c>
      <c r="E322" s="206">
        <v>0</v>
      </c>
      <c r="F322" s="207"/>
      <c r="G322" s="207"/>
      <c r="H322" s="207"/>
      <c r="I322" s="207"/>
      <c r="J322" s="177"/>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78"/>
    </row>
    <row r="323" spans="1:37" x14ac:dyDescent="0.35">
      <c r="A323" s="203" t="s">
        <v>602</v>
      </c>
      <c r="B323" s="204"/>
      <c r="C323" s="205">
        <v>43838</v>
      </c>
      <c r="D323" s="205">
        <v>43840</v>
      </c>
      <c r="E323" s="206">
        <v>0</v>
      </c>
      <c r="F323" s="207"/>
      <c r="G323" s="207"/>
      <c r="H323" s="207"/>
      <c r="I323" s="207"/>
      <c r="J323" s="177"/>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78"/>
    </row>
    <row r="324" spans="1:37" x14ac:dyDescent="0.35">
      <c r="A324" s="203" t="s">
        <v>603</v>
      </c>
      <c r="B324" s="204"/>
      <c r="C324" s="205">
        <v>43838</v>
      </c>
      <c r="D324" s="205">
        <v>43840</v>
      </c>
      <c r="E324" s="206">
        <v>0</v>
      </c>
      <c r="F324" s="207"/>
      <c r="G324" s="207"/>
      <c r="H324" s="207"/>
      <c r="I324" s="207"/>
      <c r="J324" s="177"/>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78"/>
    </row>
    <row r="325" spans="1:37" x14ac:dyDescent="0.35">
      <c r="A325" s="203" t="s">
        <v>604</v>
      </c>
      <c r="B325" s="204"/>
      <c r="C325" s="205">
        <v>43838</v>
      </c>
      <c r="D325" s="205">
        <v>43840</v>
      </c>
      <c r="E325" s="206">
        <v>0</v>
      </c>
      <c r="F325" s="207"/>
      <c r="G325" s="207"/>
      <c r="H325" s="207"/>
      <c r="I325" s="207"/>
      <c r="J325" s="177"/>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78"/>
    </row>
    <row r="326" spans="1:37" x14ac:dyDescent="0.35">
      <c r="A326" s="203" t="s">
        <v>605</v>
      </c>
      <c r="B326" s="204"/>
      <c r="C326" s="205">
        <v>43838</v>
      </c>
      <c r="D326" s="205">
        <v>43840</v>
      </c>
      <c r="E326" s="206">
        <v>0</v>
      </c>
      <c r="F326" s="207"/>
      <c r="G326" s="207"/>
      <c r="H326" s="207"/>
      <c r="I326" s="207"/>
      <c r="J326" s="177"/>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78"/>
    </row>
    <row r="327" spans="1:37" x14ac:dyDescent="0.35">
      <c r="A327" s="203" t="s">
        <v>606</v>
      </c>
      <c r="B327" s="204"/>
      <c r="C327" s="205">
        <v>43838</v>
      </c>
      <c r="D327" s="205">
        <v>43840</v>
      </c>
      <c r="E327" s="206">
        <v>0</v>
      </c>
      <c r="F327" s="207"/>
      <c r="G327" s="207"/>
      <c r="H327" s="207"/>
      <c r="I327" s="207"/>
      <c r="J327" s="177"/>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78"/>
    </row>
    <row r="328" spans="1:37" x14ac:dyDescent="0.35">
      <c r="A328" s="203" t="s">
        <v>607</v>
      </c>
      <c r="B328" s="204"/>
      <c r="C328" s="205">
        <v>43838</v>
      </c>
      <c r="D328" s="205">
        <v>43840</v>
      </c>
      <c r="E328" s="206">
        <v>0</v>
      </c>
      <c r="F328" s="207"/>
      <c r="G328" s="207"/>
      <c r="H328" s="207"/>
      <c r="I328" s="207"/>
      <c r="J328" s="177"/>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78"/>
    </row>
    <row r="329" spans="1:37" x14ac:dyDescent="0.35">
      <c r="A329" s="203" t="s">
        <v>608</v>
      </c>
      <c r="B329" s="204"/>
      <c r="C329" s="205">
        <v>43838</v>
      </c>
      <c r="D329" s="205">
        <v>43840</v>
      </c>
      <c r="E329" s="206">
        <v>0</v>
      </c>
      <c r="F329" s="207"/>
      <c r="G329" s="207"/>
      <c r="H329" s="207"/>
      <c r="I329" s="207"/>
      <c r="J329" s="177"/>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78"/>
    </row>
    <row r="330" spans="1:37" x14ac:dyDescent="0.35">
      <c r="A330" s="203" t="s">
        <v>609</v>
      </c>
      <c r="B330" s="204"/>
      <c r="C330" s="205">
        <v>43838</v>
      </c>
      <c r="D330" s="205">
        <v>43840</v>
      </c>
      <c r="E330" s="206">
        <v>0</v>
      </c>
      <c r="F330" s="207"/>
      <c r="G330" s="207"/>
      <c r="H330" s="207"/>
      <c r="I330" s="207"/>
      <c r="J330" s="177"/>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78"/>
    </row>
    <row r="331" spans="1:37" x14ac:dyDescent="0.35">
      <c r="A331" s="203" t="s">
        <v>610</v>
      </c>
      <c r="B331" s="204"/>
      <c r="C331" s="205">
        <v>43838</v>
      </c>
      <c r="D331" s="205">
        <v>43840</v>
      </c>
      <c r="E331" s="206">
        <v>0</v>
      </c>
      <c r="F331" s="207"/>
      <c r="G331" s="207"/>
      <c r="H331" s="207"/>
      <c r="I331" s="207"/>
      <c r="J331" s="177"/>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78"/>
    </row>
    <row r="332" spans="1:37" x14ac:dyDescent="0.35">
      <c r="A332" s="203" t="s">
        <v>611</v>
      </c>
      <c r="B332" s="204"/>
      <c r="C332" s="205">
        <v>43838</v>
      </c>
      <c r="D332" s="205">
        <v>43840</v>
      </c>
      <c r="E332" s="206">
        <v>0</v>
      </c>
      <c r="F332" s="207"/>
      <c r="G332" s="207"/>
      <c r="H332" s="207"/>
      <c r="I332" s="207"/>
      <c r="J332" s="177"/>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78"/>
    </row>
    <row r="333" spans="1:37" x14ac:dyDescent="0.35">
      <c r="A333" s="203" t="s">
        <v>612</v>
      </c>
      <c r="B333" s="204"/>
      <c r="C333" s="205">
        <v>43838</v>
      </c>
      <c r="D333" s="205">
        <v>43840</v>
      </c>
      <c r="E333" s="206">
        <v>0</v>
      </c>
      <c r="F333" s="207"/>
      <c r="G333" s="207"/>
      <c r="H333" s="207"/>
      <c r="I333" s="207"/>
      <c r="J333" s="177"/>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78"/>
    </row>
    <row r="334" spans="1:37" x14ac:dyDescent="0.35">
      <c r="A334" s="203" t="s">
        <v>613</v>
      </c>
      <c r="B334" s="204"/>
      <c r="C334" s="205">
        <v>43838</v>
      </c>
      <c r="D334" s="205">
        <v>43840</v>
      </c>
      <c r="E334" s="206">
        <v>0</v>
      </c>
      <c r="F334" s="207"/>
      <c r="G334" s="207"/>
      <c r="H334" s="207"/>
      <c r="I334" s="207"/>
      <c r="J334" s="177"/>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78"/>
    </row>
    <row r="335" spans="1:37" x14ac:dyDescent="0.35">
      <c r="A335" s="203" t="s">
        <v>614</v>
      </c>
      <c r="B335" s="204"/>
      <c r="C335" s="205">
        <v>43838</v>
      </c>
      <c r="D335" s="205">
        <v>43840</v>
      </c>
      <c r="E335" s="206">
        <v>0</v>
      </c>
      <c r="F335" s="207"/>
      <c r="G335" s="207"/>
      <c r="H335" s="207"/>
      <c r="I335" s="207"/>
      <c r="J335" s="177"/>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78"/>
    </row>
    <row r="336" spans="1:37" x14ac:dyDescent="0.35">
      <c r="A336" s="203" t="s">
        <v>615</v>
      </c>
      <c r="B336" s="204"/>
      <c r="C336" s="205">
        <v>43838</v>
      </c>
      <c r="D336" s="205">
        <v>43840</v>
      </c>
      <c r="E336" s="206">
        <v>0</v>
      </c>
      <c r="F336" s="207"/>
      <c r="G336" s="207"/>
      <c r="H336" s="207"/>
      <c r="I336" s="207"/>
      <c r="J336" s="177"/>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78"/>
    </row>
    <row r="337" spans="1:37" x14ac:dyDescent="0.35">
      <c r="A337" s="203" t="s">
        <v>616</v>
      </c>
      <c r="B337" s="204"/>
      <c r="C337" s="205">
        <v>43838</v>
      </c>
      <c r="D337" s="205">
        <v>43840</v>
      </c>
      <c r="E337" s="206">
        <v>0</v>
      </c>
      <c r="F337" s="207"/>
      <c r="G337" s="207"/>
      <c r="H337" s="207"/>
      <c r="I337" s="207"/>
      <c r="J337" s="177"/>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78"/>
    </row>
    <row r="338" spans="1:37" x14ac:dyDescent="0.35">
      <c r="A338" s="203" t="s">
        <v>617</v>
      </c>
      <c r="B338" s="204"/>
      <c r="C338" s="205">
        <v>43838</v>
      </c>
      <c r="D338" s="205">
        <v>43840</v>
      </c>
      <c r="E338" s="206">
        <v>0</v>
      </c>
      <c r="F338" s="207"/>
      <c r="G338" s="207"/>
      <c r="H338" s="207"/>
      <c r="I338" s="207"/>
      <c r="J338" s="177"/>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78"/>
    </row>
    <row r="339" spans="1:37" x14ac:dyDescent="0.35">
      <c r="A339" s="203" t="s">
        <v>618</v>
      </c>
      <c r="B339" s="204"/>
      <c r="C339" s="205">
        <v>43838</v>
      </c>
      <c r="D339" s="205">
        <v>43840</v>
      </c>
      <c r="E339" s="206">
        <v>0</v>
      </c>
      <c r="F339" s="207"/>
      <c r="G339" s="207"/>
      <c r="H339" s="207"/>
      <c r="I339" s="207"/>
      <c r="J339" s="177"/>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78"/>
    </row>
    <row r="340" spans="1:37" x14ac:dyDescent="0.35">
      <c r="A340" s="203" t="s">
        <v>619</v>
      </c>
      <c r="B340" s="204"/>
      <c r="C340" s="205">
        <v>43838</v>
      </c>
      <c r="D340" s="205">
        <v>43840</v>
      </c>
      <c r="E340" s="206">
        <v>0</v>
      </c>
      <c r="F340" s="207"/>
      <c r="G340" s="207"/>
      <c r="H340" s="207"/>
      <c r="I340" s="207"/>
      <c r="J340" s="177"/>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78"/>
    </row>
    <row r="341" spans="1:37" x14ac:dyDescent="0.35">
      <c r="A341" s="203" t="s">
        <v>620</v>
      </c>
      <c r="B341" s="204"/>
      <c r="C341" s="205">
        <v>43838</v>
      </c>
      <c r="D341" s="205">
        <v>43840</v>
      </c>
      <c r="E341" s="206">
        <v>0</v>
      </c>
      <c r="F341" s="207"/>
      <c r="G341" s="207"/>
      <c r="H341" s="207"/>
      <c r="I341" s="207"/>
      <c r="J341" s="177"/>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78"/>
    </row>
    <row r="342" spans="1:37" x14ac:dyDescent="0.35">
      <c r="A342" s="203" t="s">
        <v>621</v>
      </c>
      <c r="B342" s="204"/>
      <c r="C342" s="205">
        <v>43838</v>
      </c>
      <c r="D342" s="205">
        <v>43840</v>
      </c>
      <c r="E342" s="206">
        <v>0</v>
      </c>
      <c r="F342" s="207"/>
      <c r="G342" s="207"/>
      <c r="H342" s="207"/>
      <c r="I342" s="207"/>
      <c r="J342" s="177"/>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78"/>
    </row>
    <row r="343" spans="1:37" x14ac:dyDescent="0.35">
      <c r="A343" s="203" t="s">
        <v>622</v>
      </c>
      <c r="B343" s="204"/>
      <c r="C343" s="205">
        <v>43838</v>
      </c>
      <c r="D343" s="205">
        <v>43840</v>
      </c>
      <c r="E343" s="206">
        <v>0</v>
      </c>
      <c r="F343" s="207"/>
      <c r="G343" s="207"/>
      <c r="H343" s="207"/>
      <c r="I343" s="207"/>
      <c r="J343" s="177"/>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78"/>
    </row>
    <row r="344" spans="1:37" x14ac:dyDescent="0.35">
      <c r="A344" s="203" t="s">
        <v>623</v>
      </c>
      <c r="B344" s="204"/>
      <c r="C344" s="205">
        <v>43838</v>
      </c>
      <c r="D344" s="205">
        <v>43840</v>
      </c>
      <c r="E344" s="206">
        <v>0</v>
      </c>
      <c r="F344" s="207"/>
      <c r="G344" s="207"/>
      <c r="H344" s="207"/>
      <c r="I344" s="207"/>
      <c r="J344" s="177"/>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78"/>
    </row>
    <row r="345" spans="1:37" x14ac:dyDescent="0.35">
      <c r="A345" s="203" t="s">
        <v>624</v>
      </c>
      <c r="B345" s="204"/>
      <c r="C345" s="205">
        <v>43838</v>
      </c>
      <c r="D345" s="205">
        <v>43840</v>
      </c>
      <c r="E345" s="206">
        <v>0</v>
      </c>
      <c r="F345" s="207"/>
      <c r="G345" s="207"/>
      <c r="H345" s="207"/>
      <c r="I345" s="207"/>
      <c r="J345" s="177"/>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78"/>
    </row>
    <row r="346" spans="1:37" x14ac:dyDescent="0.35">
      <c r="A346" s="203" t="s">
        <v>625</v>
      </c>
      <c r="B346" s="204"/>
      <c r="C346" s="205">
        <v>43838</v>
      </c>
      <c r="D346" s="205">
        <v>43840</v>
      </c>
      <c r="E346" s="206">
        <v>0</v>
      </c>
      <c r="F346" s="207"/>
      <c r="G346" s="207"/>
      <c r="H346" s="207"/>
      <c r="I346" s="207"/>
      <c r="J346" s="177"/>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78"/>
    </row>
    <row r="347" spans="1:37" x14ac:dyDescent="0.35">
      <c r="A347" s="203" t="s">
        <v>626</v>
      </c>
      <c r="B347" s="204"/>
      <c r="C347" s="205">
        <v>43838</v>
      </c>
      <c r="D347" s="205">
        <v>43840</v>
      </c>
      <c r="E347" s="206">
        <v>0</v>
      </c>
      <c r="F347" s="207"/>
      <c r="G347" s="207"/>
      <c r="H347" s="207"/>
      <c r="I347" s="207"/>
      <c r="J347" s="177"/>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78"/>
    </row>
    <row r="348" spans="1:37" x14ac:dyDescent="0.35">
      <c r="A348" s="203" t="s">
        <v>627</v>
      </c>
      <c r="B348" s="204"/>
      <c r="C348" s="205">
        <v>43838</v>
      </c>
      <c r="D348" s="205">
        <v>43840</v>
      </c>
      <c r="E348" s="206">
        <v>0</v>
      </c>
      <c r="F348" s="207"/>
      <c r="G348" s="207"/>
      <c r="H348" s="207"/>
      <c r="I348" s="207"/>
      <c r="J348" s="177"/>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78"/>
    </row>
    <row r="349" spans="1:37" x14ac:dyDescent="0.35">
      <c r="A349" s="203" t="s">
        <v>628</v>
      </c>
      <c r="B349" s="204"/>
      <c r="C349" s="205">
        <v>43838</v>
      </c>
      <c r="D349" s="205">
        <v>43840</v>
      </c>
      <c r="E349" s="206">
        <v>0</v>
      </c>
      <c r="F349" s="207"/>
      <c r="G349" s="207"/>
      <c r="H349" s="207"/>
      <c r="I349" s="207"/>
      <c r="J349" s="177"/>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78"/>
    </row>
    <row r="350" spans="1:37" x14ac:dyDescent="0.35">
      <c r="A350" s="203" t="s">
        <v>629</v>
      </c>
      <c r="B350" s="204"/>
      <c r="C350" s="205">
        <v>43838</v>
      </c>
      <c r="D350" s="205">
        <v>43840</v>
      </c>
      <c r="E350" s="206">
        <v>0</v>
      </c>
      <c r="F350" s="207"/>
      <c r="G350" s="207"/>
      <c r="H350" s="207"/>
      <c r="I350" s="207"/>
      <c r="J350" s="177"/>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78"/>
    </row>
    <row r="351" spans="1:37" x14ac:dyDescent="0.35">
      <c r="A351" s="203" t="s">
        <v>630</v>
      </c>
      <c r="B351" s="204"/>
      <c r="C351" s="205">
        <v>43838</v>
      </c>
      <c r="D351" s="205">
        <v>43840</v>
      </c>
      <c r="E351" s="206">
        <v>0</v>
      </c>
      <c r="F351" s="207"/>
      <c r="G351" s="207"/>
      <c r="H351" s="207"/>
      <c r="I351" s="207"/>
      <c r="J351" s="177"/>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78"/>
    </row>
    <row r="352" spans="1:37" x14ac:dyDescent="0.35">
      <c r="A352" s="203" t="s">
        <v>631</v>
      </c>
      <c r="B352" s="204"/>
      <c r="C352" s="205">
        <v>43838</v>
      </c>
      <c r="D352" s="205">
        <v>43840</v>
      </c>
      <c r="E352" s="206">
        <v>0</v>
      </c>
      <c r="F352" s="207"/>
      <c r="G352" s="207"/>
      <c r="H352" s="207"/>
      <c r="I352" s="207"/>
      <c r="J352" s="177"/>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78"/>
    </row>
    <row r="353" spans="1:37" x14ac:dyDescent="0.35">
      <c r="A353" s="203" t="s">
        <v>632</v>
      </c>
      <c r="B353" s="204"/>
      <c r="C353" s="205">
        <v>43838</v>
      </c>
      <c r="D353" s="205">
        <v>43840</v>
      </c>
      <c r="E353" s="206">
        <v>0</v>
      </c>
      <c r="F353" s="207"/>
      <c r="G353" s="207"/>
      <c r="H353" s="207"/>
      <c r="I353" s="207"/>
      <c r="J353" s="177"/>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78"/>
    </row>
    <row r="354" spans="1:37" x14ac:dyDescent="0.35">
      <c r="A354" s="203" t="s">
        <v>633</v>
      </c>
      <c r="B354" s="204"/>
      <c r="C354" s="205">
        <v>43838</v>
      </c>
      <c r="D354" s="205">
        <v>43840</v>
      </c>
      <c r="E354" s="206">
        <v>0</v>
      </c>
      <c r="F354" s="207"/>
      <c r="G354" s="207"/>
      <c r="H354" s="207"/>
      <c r="I354" s="207"/>
      <c r="J354" s="177"/>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78"/>
    </row>
    <row r="355" spans="1:37" x14ac:dyDescent="0.35">
      <c r="A355" s="203" t="s">
        <v>634</v>
      </c>
      <c r="B355" s="204"/>
      <c r="C355" s="205">
        <v>43838</v>
      </c>
      <c r="D355" s="205">
        <v>43840</v>
      </c>
      <c r="E355" s="206">
        <v>0</v>
      </c>
      <c r="F355" s="207"/>
      <c r="G355" s="207"/>
      <c r="H355" s="207"/>
      <c r="I355" s="207"/>
      <c r="J355" s="177"/>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78"/>
    </row>
    <row r="356" spans="1:37" x14ac:dyDescent="0.35">
      <c r="A356" s="203" t="s">
        <v>635</v>
      </c>
      <c r="B356" s="204"/>
      <c r="C356" s="205">
        <v>43838</v>
      </c>
      <c r="D356" s="205">
        <v>43840</v>
      </c>
      <c r="E356" s="206">
        <v>0</v>
      </c>
      <c r="F356" s="207"/>
      <c r="G356" s="207"/>
      <c r="H356" s="207"/>
      <c r="I356" s="207"/>
      <c r="J356" s="177"/>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78"/>
    </row>
    <row r="357" spans="1:37" x14ac:dyDescent="0.35">
      <c r="A357" s="203" t="s">
        <v>636</v>
      </c>
      <c r="B357" s="204"/>
      <c r="C357" s="205">
        <v>43838</v>
      </c>
      <c r="D357" s="205">
        <v>43840</v>
      </c>
      <c r="E357" s="206">
        <v>0</v>
      </c>
      <c r="F357" s="207"/>
      <c r="G357" s="207"/>
      <c r="H357" s="207"/>
      <c r="I357" s="207"/>
      <c r="J357" s="177"/>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78"/>
    </row>
    <row r="358" spans="1:37" x14ac:dyDescent="0.35">
      <c r="A358" s="203" t="s">
        <v>637</v>
      </c>
      <c r="B358" s="204"/>
      <c r="C358" s="205">
        <v>43838</v>
      </c>
      <c r="D358" s="205">
        <v>43840</v>
      </c>
      <c r="E358" s="206">
        <v>0</v>
      </c>
      <c r="F358" s="207"/>
      <c r="G358" s="207"/>
      <c r="H358" s="207"/>
      <c r="I358" s="207"/>
      <c r="J358" s="177"/>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78"/>
    </row>
    <row r="359" spans="1:37" x14ac:dyDescent="0.35">
      <c r="A359" s="203" t="s">
        <v>638</v>
      </c>
      <c r="B359" s="204"/>
      <c r="C359" s="205">
        <v>43838</v>
      </c>
      <c r="D359" s="205">
        <v>43840</v>
      </c>
      <c r="E359" s="206">
        <v>0</v>
      </c>
      <c r="F359" s="207"/>
      <c r="G359" s="207"/>
      <c r="H359" s="207"/>
      <c r="I359" s="207"/>
      <c r="J359" s="177"/>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78"/>
    </row>
    <row r="360" spans="1:37" x14ac:dyDescent="0.35">
      <c r="A360" s="203" t="s">
        <v>639</v>
      </c>
      <c r="B360" s="204"/>
      <c r="C360" s="205">
        <v>43838</v>
      </c>
      <c r="D360" s="205">
        <v>43840</v>
      </c>
      <c r="E360" s="206">
        <v>0</v>
      </c>
      <c r="F360" s="207"/>
      <c r="G360" s="207"/>
      <c r="H360" s="207"/>
      <c r="I360" s="207"/>
      <c r="J360" s="177"/>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78"/>
    </row>
    <row r="361" spans="1:37" x14ac:dyDescent="0.35">
      <c r="A361" s="203" t="s">
        <v>640</v>
      </c>
      <c r="B361" s="204"/>
      <c r="C361" s="205">
        <v>43838</v>
      </c>
      <c r="D361" s="205">
        <v>43840</v>
      </c>
      <c r="E361" s="206">
        <v>0</v>
      </c>
      <c r="F361" s="207"/>
      <c r="G361" s="207"/>
      <c r="H361" s="207"/>
      <c r="I361" s="207"/>
      <c r="J361" s="177"/>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78"/>
    </row>
    <row r="362" spans="1:37" x14ac:dyDescent="0.35">
      <c r="A362" s="203" t="s">
        <v>641</v>
      </c>
      <c r="B362" s="204"/>
      <c r="C362" s="205">
        <v>43838</v>
      </c>
      <c r="D362" s="205">
        <v>43840</v>
      </c>
      <c r="E362" s="206">
        <v>0</v>
      </c>
      <c r="F362" s="207"/>
      <c r="G362" s="207"/>
      <c r="H362" s="207"/>
      <c r="I362" s="207"/>
      <c r="J362" s="177"/>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78"/>
    </row>
    <row r="363" spans="1:37" x14ac:dyDescent="0.35">
      <c r="A363" s="203" t="s">
        <v>642</v>
      </c>
      <c r="B363" s="204"/>
      <c r="C363" s="205">
        <v>43838</v>
      </c>
      <c r="D363" s="205">
        <v>43840</v>
      </c>
      <c r="E363" s="206">
        <v>0</v>
      </c>
      <c r="F363" s="207"/>
      <c r="G363" s="207"/>
      <c r="H363" s="207"/>
      <c r="I363" s="207"/>
      <c r="J363" s="177"/>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78"/>
    </row>
    <row r="364" spans="1:37" x14ac:dyDescent="0.35">
      <c r="A364" s="203" t="s">
        <v>643</v>
      </c>
      <c r="B364" s="204"/>
      <c r="C364" s="205">
        <v>43838</v>
      </c>
      <c r="D364" s="205">
        <v>43840</v>
      </c>
      <c r="E364" s="206">
        <v>0</v>
      </c>
      <c r="F364" s="207"/>
      <c r="G364" s="207"/>
      <c r="H364" s="207"/>
      <c r="I364" s="207"/>
      <c r="J364" s="177"/>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78"/>
    </row>
    <row r="365" spans="1:37" x14ac:dyDescent="0.35">
      <c r="A365" s="203" t="s">
        <v>644</v>
      </c>
      <c r="B365" s="204"/>
      <c r="C365" s="205">
        <v>43838</v>
      </c>
      <c r="D365" s="205">
        <v>43840</v>
      </c>
      <c r="E365" s="206">
        <v>0</v>
      </c>
      <c r="F365" s="207"/>
      <c r="G365" s="207"/>
      <c r="H365" s="207"/>
      <c r="I365" s="207"/>
      <c r="J365" s="177"/>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78"/>
    </row>
    <row r="366" spans="1:37" x14ac:dyDescent="0.35">
      <c r="A366" s="203" t="s">
        <v>645</v>
      </c>
      <c r="B366" s="204"/>
      <c r="C366" s="205">
        <v>43838</v>
      </c>
      <c r="D366" s="205">
        <v>43840</v>
      </c>
      <c r="E366" s="206">
        <v>0</v>
      </c>
      <c r="F366" s="207"/>
      <c r="G366" s="207"/>
      <c r="H366" s="207"/>
      <c r="I366" s="207"/>
      <c r="J366" s="177"/>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78"/>
    </row>
    <row r="367" spans="1:37" x14ac:dyDescent="0.35">
      <c r="A367" s="203" t="s">
        <v>646</v>
      </c>
      <c r="B367" s="204"/>
      <c r="C367" s="205">
        <v>43838</v>
      </c>
      <c r="D367" s="205">
        <v>43840</v>
      </c>
      <c r="E367" s="206">
        <v>0</v>
      </c>
      <c r="F367" s="207"/>
      <c r="G367" s="207"/>
      <c r="H367" s="207"/>
      <c r="I367" s="207"/>
      <c r="J367" s="177"/>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78"/>
    </row>
    <row r="368" spans="1:37" x14ac:dyDescent="0.35">
      <c r="A368" s="203" t="s">
        <v>647</v>
      </c>
      <c r="B368" s="204"/>
      <c r="C368" s="205">
        <v>43838</v>
      </c>
      <c r="D368" s="205">
        <v>43840</v>
      </c>
      <c r="E368" s="206">
        <v>0</v>
      </c>
      <c r="F368" s="207"/>
      <c r="G368" s="207"/>
      <c r="H368" s="207"/>
      <c r="I368" s="207"/>
      <c r="J368" s="177"/>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78"/>
    </row>
    <row r="369" spans="1:37" x14ac:dyDescent="0.35">
      <c r="A369" s="203" t="s">
        <v>648</v>
      </c>
      <c r="B369" s="204"/>
      <c r="C369" s="205">
        <v>43838</v>
      </c>
      <c r="D369" s="205">
        <v>43840</v>
      </c>
      <c r="E369" s="206">
        <v>0</v>
      </c>
      <c r="F369" s="207"/>
      <c r="G369" s="207"/>
      <c r="H369" s="207"/>
      <c r="I369" s="207"/>
      <c r="J369" s="177"/>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78"/>
    </row>
    <row r="370" spans="1:37" x14ac:dyDescent="0.35">
      <c r="A370" s="203" t="s">
        <v>649</v>
      </c>
      <c r="B370" s="204"/>
      <c r="C370" s="205">
        <v>43838</v>
      </c>
      <c r="D370" s="205">
        <v>43840</v>
      </c>
      <c r="E370" s="206">
        <v>0</v>
      </c>
      <c r="F370" s="207"/>
      <c r="G370" s="207"/>
      <c r="H370" s="207"/>
      <c r="I370" s="207"/>
      <c r="J370" s="177"/>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78"/>
    </row>
    <row r="371" spans="1:37" x14ac:dyDescent="0.35">
      <c r="A371" s="203" t="s">
        <v>650</v>
      </c>
      <c r="B371" s="204"/>
      <c r="C371" s="205">
        <v>43838</v>
      </c>
      <c r="D371" s="205">
        <v>43840</v>
      </c>
      <c r="E371" s="206">
        <v>0</v>
      </c>
      <c r="F371" s="207"/>
      <c r="G371" s="207"/>
      <c r="H371" s="207"/>
      <c r="I371" s="207"/>
      <c r="J371" s="177"/>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78"/>
    </row>
    <row r="372" spans="1:37" x14ac:dyDescent="0.35">
      <c r="A372" s="203" t="s">
        <v>651</v>
      </c>
      <c r="B372" s="204"/>
      <c r="C372" s="205">
        <v>43838</v>
      </c>
      <c r="D372" s="205">
        <v>43840</v>
      </c>
      <c r="E372" s="206">
        <v>0</v>
      </c>
      <c r="F372" s="207"/>
      <c r="G372" s="207"/>
      <c r="H372" s="207"/>
      <c r="I372" s="207"/>
      <c r="J372" s="177"/>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78"/>
    </row>
    <row r="373" spans="1:37" x14ac:dyDescent="0.35">
      <c r="A373" s="203" t="s">
        <v>652</v>
      </c>
      <c r="B373" s="204"/>
      <c r="C373" s="205">
        <v>43838</v>
      </c>
      <c r="D373" s="205">
        <v>43840</v>
      </c>
      <c r="E373" s="206">
        <v>0</v>
      </c>
      <c r="F373" s="207"/>
      <c r="G373" s="207"/>
      <c r="H373" s="207"/>
      <c r="I373" s="207"/>
      <c r="J373" s="177"/>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78"/>
    </row>
    <row r="374" spans="1:37" x14ac:dyDescent="0.35">
      <c r="A374" s="203" t="s">
        <v>653</v>
      </c>
      <c r="B374" s="204"/>
      <c r="C374" s="205">
        <v>43838</v>
      </c>
      <c r="D374" s="205">
        <v>43840</v>
      </c>
      <c r="E374" s="206">
        <v>0</v>
      </c>
      <c r="F374" s="207"/>
      <c r="G374" s="207"/>
      <c r="H374" s="207"/>
      <c r="I374" s="207"/>
      <c r="J374" s="177"/>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78"/>
    </row>
    <row r="375" spans="1:37" x14ac:dyDescent="0.35">
      <c r="A375" s="203" t="s">
        <v>654</v>
      </c>
      <c r="B375" s="204"/>
      <c r="C375" s="205">
        <v>43838</v>
      </c>
      <c r="D375" s="205">
        <v>43840</v>
      </c>
      <c r="E375" s="206">
        <v>0</v>
      </c>
      <c r="F375" s="207"/>
      <c r="G375" s="207"/>
      <c r="H375" s="207"/>
      <c r="I375" s="207"/>
      <c r="J375" s="177"/>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78"/>
    </row>
    <row r="376" spans="1:37" x14ac:dyDescent="0.35">
      <c r="A376" s="203" t="s">
        <v>655</v>
      </c>
      <c r="B376" s="204"/>
      <c r="C376" s="205">
        <v>43838</v>
      </c>
      <c r="D376" s="205">
        <v>43840</v>
      </c>
      <c r="E376" s="206">
        <v>0</v>
      </c>
      <c r="F376" s="207"/>
      <c r="G376" s="207"/>
      <c r="H376" s="207"/>
      <c r="I376" s="207"/>
      <c r="J376" s="177"/>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78"/>
    </row>
    <row r="377" spans="1:37" x14ac:dyDescent="0.35">
      <c r="A377" s="203" t="s">
        <v>656</v>
      </c>
      <c r="B377" s="204"/>
      <c r="C377" s="205">
        <v>43838</v>
      </c>
      <c r="D377" s="205">
        <v>43840</v>
      </c>
      <c r="E377" s="206">
        <v>0</v>
      </c>
      <c r="F377" s="207"/>
      <c r="G377" s="207"/>
      <c r="H377" s="207"/>
      <c r="I377" s="207"/>
      <c r="J377" s="177"/>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78"/>
    </row>
    <row r="378" spans="1:37" x14ac:dyDescent="0.35">
      <c r="A378" s="203" t="s">
        <v>657</v>
      </c>
      <c r="B378" s="204"/>
      <c r="C378" s="205">
        <v>43838</v>
      </c>
      <c r="D378" s="205">
        <v>43840</v>
      </c>
      <c r="E378" s="206">
        <v>0</v>
      </c>
      <c r="F378" s="207"/>
      <c r="G378" s="207"/>
      <c r="H378" s="207"/>
      <c r="I378" s="207"/>
      <c r="J378" s="177"/>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78"/>
    </row>
    <row r="379" spans="1:37" x14ac:dyDescent="0.35">
      <c r="A379" s="203" t="s">
        <v>658</v>
      </c>
      <c r="B379" s="204"/>
      <c r="C379" s="205">
        <v>43838</v>
      </c>
      <c r="D379" s="205">
        <v>43840</v>
      </c>
      <c r="E379" s="206">
        <v>0</v>
      </c>
      <c r="F379" s="207"/>
      <c r="G379" s="207"/>
      <c r="H379" s="207"/>
      <c r="I379" s="207"/>
      <c r="J379" s="177"/>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78"/>
    </row>
    <row r="380" spans="1:37" x14ac:dyDescent="0.35">
      <c r="A380" s="203" t="s">
        <v>659</v>
      </c>
      <c r="B380" s="204"/>
      <c r="C380" s="205">
        <v>43838</v>
      </c>
      <c r="D380" s="205">
        <v>43840</v>
      </c>
      <c r="E380" s="206">
        <v>0</v>
      </c>
      <c r="F380" s="207"/>
      <c r="G380" s="207"/>
      <c r="H380" s="207"/>
      <c r="I380" s="207"/>
      <c r="J380" s="177"/>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78"/>
    </row>
    <row r="381" spans="1:37" x14ac:dyDescent="0.35">
      <c r="A381" s="203" t="s">
        <v>660</v>
      </c>
      <c r="B381" s="204"/>
      <c r="C381" s="205">
        <v>43838</v>
      </c>
      <c r="D381" s="205">
        <v>43840</v>
      </c>
      <c r="E381" s="206">
        <v>0</v>
      </c>
      <c r="F381" s="207"/>
      <c r="G381" s="207"/>
      <c r="H381" s="207"/>
      <c r="I381" s="207"/>
      <c r="J381" s="177"/>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78"/>
    </row>
    <row r="382" spans="1:37" x14ac:dyDescent="0.35">
      <c r="A382" s="203" t="s">
        <v>661</v>
      </c>
      <c r="B382" s="204"/>
      <c r="C382" s="205">
        <v>43838</v>
      </c>
      <c r="D382" s="205">
        <v>43840</v>
      </c>
      <c r="E382" s="206">
        <v>0</v>
      </c>
      <c r="F382" s="207"/>
      <c r="G382" s="207"/>
      <c r="H382" s="207"/>
      <c r="I382" s="207"/>
      <c r="J382" s="177"/>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78"/>
    </row>
    <row r="383" spans="1:37" x14ac:dyDescent="0.35">
      <c r="A383" s="203" t="s">
        <v>662</v>
      </c>
      <c r="B383" s="204"/>
      <c r="C383" s="205">
        <v>43838</v>
      </c>
      <c r="D383" s="205">
        <v>43840</v>
      </c>
      <c r="E383" s="206">
        <v>0</v>
      </c>
      <c r="F383" s="207"/>
      <c r="G383" s="207"/>
      <c r="H383" s="207"/>
      <c r="I383" s="207"/>
      <c r="J383" s="177"/>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78"/>
    </row>
    <row r="384" spans="1:37" x14ac:dyDescent="0.35">
      <c r="A384" s="203" t="s">
        <v>663</v>
      </c>
      <c r="B384" s="204"/>
      <c r="C384" s="205">
        <v>43838</v>
      </c>
      <c r="D384" s="205">
        <v>43840</v>
      </c>
      <c r="E384" s="206">
        <v>0</v>
      </c>
      <c r="F384" s="207"/>
      <c r="G384" s="207"/>
      <c r="H384" s="207"/>
      <c r="I384" s="207"/>
      <c r="J384" s="177"/>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78"/>
    </row>
    <row r="385" spans="1:37" x14ac:dyDescent="0.35">
      <c r="A385" s="203" t="s">
        <v>664</v>
      </c>
      <c r="B385" s="204"/>
      <c r="C385" s="205">
        <v>43838</v>
      </c>
      <c r="D385" s="205">
        <v>43840</v>
      </c>
      <c r="E385" s="206">
        <v>0</v>
      </c>
      <c r="F385" s="207"/>
      <c r="G385" s="207"/>
      <c r="H385" s="207"/>
      <c r="I385" s="207"/>
      <c r="J385" s="177"/>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78"/>
    </row>
    <row r="386" spans="1:37" x14ac:dyDescent="0.35">
      <c r="A386" s="203" t="s">
        <v>665</v>
      </c>
      <c r="B386" s="204"/>
      <c r="C386" s="205">
        <v>43838</v>
      </c>
      <c r="D386" s="205">
        <v>43840</v>
      </c>
      <c r="E386" s="206">
        <v>0</v>
      </c>
      <c r="F386" s="207"/>
      <c r="G386" s="207"/>
      <c r="H386" s="207"/>
      <c r="I386" s="207"/>
      <c r="J386" s="177"/>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78"/>
    </row>
    <row r="387" spans="1:37" x14ac:dyDescent="0.35">
      <c r="A387" s="203" t="s">
        <v>666</v>
      </c>
      <c r="B387" s="204"/>
      <c r="C387" s="205">
        <v>43838</v>
      </c>
      <c r="D387" s="205">
        <v>43840</v>
      </c>
      <c r="E387" s="206">
        <v>0</v>
      </c>
      <c r="F387" s="207"/>
      <c r="G387" s="207"/>
      <c r="H387" s="207"/>
      <c r="I387" s="207"/>
      <c r="J387" s="177"/>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78"/>
    </row>
    <row r="388" spans="1:37" x14ac:dyDescent="0.35">
      <c r="A388" s="203" t="s">
        <v>667</v>
      </c>
      <c r="B388" s="204"/>
      <c r="C388" s="205">
        <v>43838</v>
      </c>
      <c r="D388" s="205">
        <v>43840</v>
      </c>
      <c r="E388" s="206">
        <v>0</v>
      </c>
      <c r="F388" s="207"/>
      <c r="G388" s="207"/>
      <c r="H388" s="207"/>
      <c r="I388" s="207"/>
      <c r="J388" s="177"/>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78"/>
    </row>
    <row r="389" spans="1:37" x14ac:dyDescent="0.35">
      <c r="A389" s="203" t="s">
        <v>668</v>
      </c>
      <c r="B389" s="204"/>
      <c r="C389" s="205">
        <v>43838</v>
      </c>
      <c r="D389" s="205">
        <v>43840</v>
      </c>
      <c r="E389" s="206">
        <v>0</v>
      </c>
      <c r="F389" s="207"/>
      <c r="G389" s="207"/>
      <c r="H389" s="207"/>
      <c r="I389" s="207"/>
      <c r="J389" s="177"/>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78"/>
    </row>
    <row r="390" spans="1:37" x14ac:dyDescent="0.35">
      <c r="A390" s="203" t="s">
        <v>669</v>
      </c>
      <c r="B390" s="204"/>
      <c r="C390" s="205">
        <v>43838</v>
      </c>
      <c r="D390" s="205">
        <v>43840</v>
      </c>
      <c r="E390" s="206">
        <v>0</v>
      </c>
      <c r="F390" s="207"/>
      <c r="G390" s="207"/>
      <c r="H390" s="207"/>
      <c r="I390" s="207"/>
      <c r="J390" s="177"/>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78"/>
    </row>
    <row r="391" spans="1:37" x14ac:dyDescent="0.35">
      <c r="A391" s="203" t="s">
        <v>670</v>
      </c>
      <c r="B391" s="204"/>
      <c r="C391" s="205">
        <v>43838</v>
      </c>
      <c r="D391" s="205">
        <v>43840</v>
      </c>
      <c r="E391" s="206">
        <v>0</v>
      </c>
      <c r="F391" s="207"/>
      <c r="G391" s="207"/>
      <c r="H391" s="207"/>
      <c r="I391" s="207"/>
      <c r="J391" s="177"/>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78"/>
    </row>
    <row r="392" spans="1:37" x14ac:dyDescent="0.35">
      <c r="A392" s="203" t="s">
        <v>671</v>
      </c>
      <c r="B392" s="204"/>
      <c r="C392" s="205">
        <v>43838</v>
      </c>
      <c r="D392" s="205">
        <v>43840</v>
      </c>
      <c r="E392" s="206">
        <v>0</v>
      </c>
      <c r="F392" s="207"/>
      <c r="G392" s="207"/>
      <c r="H392" s="207"/>
      <c r="I392" s="207"/>
      <c r="J392" s="177"/>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78"/>
    </row>
    <row r="393" spans="1:37" x14ac:dyDescent="0.35">
      <c r="A393" s="203" t="s">
        <v>672</v>
      </c>
      <c r="B393" s="204"/>
      <c r="C393" s="205">
        <v>43838</v>
      </c>
      <c r="D393" s="205">
        <v>43840</v>
      </c>
      <c r="E393" s="206">
        <v>0</v>
      </c>
      <c r="F393" s="207"/>
      <c r="G393" s="207"/>
      <c r="H393" s="207"/>
      <c r="I393" s="207"/>
      <c r="J393" s="177"/>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78"/>
    </row>
    <row r="394" spans="1:37" x14ac:dyDescent="0.35">
      <c r="A394" s="203" t="s">
        <v>673</v>
      </c>
      <c r="B394" s="204"/>
      <c r="C394" s="205">
        <v>43838</v>
      </c>
      <c r="D394" s="205">
        <v>43840</v>
      </c>
      <c r="E394" s="206">
        <v>0</v>
      </c>
      <c r="F394" s="207"/>
      <c r="G394" s="207"/>
      <c r="H394" s="207"/>
      <c r="I394" s="207"/>
      <c r="J394" s="177"/>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78"/>
    </row>
    <row r="395" spans="1:37" x14ac:dyDescent="0.35">
      <c r="A395" s="203" t="s">
        <v>674</v>
      </c>
      <c r="B395" s="204"/>
      <c r="C395" s="205">
        <v>43838</v>
      </c>
      <c r="D395" s="205">
        <v>43840</v>
      </c>
      <c r="E395" s="206">
        <v>0</v>
      </c>
      <c r="F395" s="207"/>
      <c r="G395" s="207"/>
      <c r="H395" s="207"/>
      <c r="I395" s="207"/>
      <c r="J395" s="177"/>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78"/>
    </row>
    <row r="396" spans="1:37" x14ac:dyDescent="0.35">
      <c r="A396" s="203" t="s">
        <v>675</v>
      </c>
      <c r="B396" s="204"/>
      <c r="C396" s="205">
        <v>43838</v>
      </c>
      <c r="D396" s="205">
        <v>43840</v>
      </c>
      <c r="E396" s="206">
        <v>0</v>
      </c>
      <c r="F396" s="207"/>
      <c r="G396" s="207"/>
      <c r="H396" s="207"/>
      <c r="I396" s="207"/>
      <c r="J396" s="177"/>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78"/>
    </row>
    <row r="397" spans="1:37" x14ac:dyDescent="0.35">
      <c r="A397" s="203" t="s">
        <v>676</v>
      </c>
      <c r="B397" s="204"/>
      <c r="C397" s="205">
        <v>43838</v>
      </c>
      <c r="D397" s="205">
        <v>43840</v>
      </c>
      <c r="E397" s="206">
        <v>0</v>
      </c>
      <c r="F397" s="207"/>
      <c r="G397" s="207"/>
      <c r="H397" s="207"/>
      <c r="I397" s="207"/>
      <c r="J397" s="177"/>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78"/>
    </row>
    <row r="398" spans="1:37" x14ac:dyDescent="0.35">
      <c r="A398" s="203" t="s">
        <v>677</v>
      </c>
      <c r="B398" s="204"/>
      <c r="C398" s="205">
        <v>43838</v>
      </c>
      <c r="D398" s="205">
        <v>43840</v>
      </c>
      <c r="E398" s="206">
        <v>0</v>
      </c>
      <c r="F398" s="207"/>
      <c r="G398" s="207"/>
      <c r="H398" s="207"/>
      <c r="I398" s="207"/>
      <c r="J398" s="177"/>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78"/>
    </row>
    <row r="399" spans="1:37" x14ac:dyDescent="0.35">
      <c r="A399" s="203" t="s">
        <v>678</v>
      </c>
      <c r="B399" s="204"/>
      <c r="C399" s="205">
        <v>43838</v>
      </c>
      <c r="D399" s="205">
        <v>43840</v>
      </c>
      <c r="E399" s="206">
        <v>0</v>
      </c>
      <c r="F399" s="207"/>
      <c r="G399" s="207"/>
      <c r="H399" s="207"/>
      <c r="I399" s="207"/>
      <c r="J399" s="177"/>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78"/>
    </row>
    <row r="400" spans="1:37" x14ac:dyDescent="0.35">
      <c r="A400" s="203" t="s">
        <v>679</v>
      </c>
      <c r="B400" s="204"/>
      <c r="C400" s="205">
        <v>43838</v>
      </c>
      <c r="D400" s="205">
        <v>43840</v>
      </c>
      <c r="E400" s="206">
        <v>0</v>
      </c>
      <c r="F400" s="207"/>
      <c r="G400" s="207"/>
      <c r="H400" s="207"/>
      <c r="I400" s="207"/>
      <c r="J400" s="177"/>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78"/>
    </row>
    <row r="401" spans="1:37" x14ac:dyDescent="0.35">
      <c r="A401" s="203" t="s">
        <v>680</v>
      </c>
      <c r="B401" s="204"/>
      <c r="C401" s="205">
        <v>43838</v>
      </c>
      <c r="D401" s="205">
        <v>43840</v>
      </c>
      <c r="E401" s="206">
        <v>0</v>
      </c>
      <c r="F401" s="207"/>
      <c r="G401" s="207"/>
      <c r="H401" s="207"/>
      <c r="I401" s="207"/>
      <c r="J401" s="177"/>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78"/>
    </row>
    <row r="402" spans="1:37" x14ac:dyDescent="0.35">
      <c r="A402" s="203" t="s">
        <v>681</v>
      </c>
      <c r="B402" s="204"/>
      <c r="C402" s="205">
        <v>43838</v>
      </c>
      <c r="D402" s="205">
        <v>43840</v>
      </c>
      <c r="E402" s="206">
        <v>0</v>
      </c>
      <c r="F402" s="207"/>
      <c r="G402" s="207"/>
      <c r="H402" s="207"/>
      <c r="I402" s="207"/>
      <c r="J402" s="177"/>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78"/>
    </row>
    <row r="403" spans="1:37" x14ac:dyDescent="0.35">
      <c r="A403" s="203" t="s">
        <v>682</v>
      </c>
      <c r="B403" s="204"/>
      <c r="C403" s="205">
        <v>43838</v>
      </c>
      <c r="D403" s="205">
        <v>43840</v>
      </c>
      <c r="E403" s="206">
        <v>0</v>
      </c>
      <c r="F403" s="207"/>
      <c r="G403" s="207"/>
      <c r="H403" s="207"/>
      <c r="I403" s="207"/>
      <c r="J403" s="177"/>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78"/>
    </row>
    <row r="404" spans="1:37" x14ac:dyDescent="0.35">
      <c r="A404" s="203" t="s">
        <v>683</v>
      </c>
      <c r="B404" s="204"/>
      <c r="C404" s="205">
        <v>43838</v>
      </c>
      <c r="D404" s="205">
        <v>43840</v>
      </c>
      <c r="E404" s="206">
        <v>0</v>
      </c>
      <c r="F404" s="207"/>
      <c r="G404" s="207"/>
      <c r="H404" s="207"/>
      <c r="I404" s="207"/>
      <c r="J404" s="177"/>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78"/>
    </row>
    <row r="405" spans="1:37" x14ac:dyDescent="0.35">
      <c r="A405" s="203" t="s">
        <v>684</v>
      </c>
      <c r="B405" s="204"/>
      <c r="C405" s="205">
        <v>43838</v>
      </c>
      <c r="D405" s="205">
        <v>43840</v>
      </c>
      <c r="E405" s="206">
        <v>0</v>
      </c>
      <c r="F405" s="207"/>
      <c r="G405" s="207"/>
      <c r="H405" s="207"/>
      <c r="I405" s="207"/>
      <c r="J405" s="177"/>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78"/>
    </row>
    <row r="406" spans="1:37" x14ac:dyDescent="0.35">
      <c r="A406" s="203" t="s">
        <v>685</v>
      </c>
      <c r="B406" s="204"/>
      <c r="C406" s="205">
        <v>43838</v>
      </c>
      <c r="D406" s="205">
        <v>43840</v>
      </c>
      <c r="E406" s="206">
        <v>0</v>
      </c>
      <c r="F406" s="207"/>
      <c r="G406" s="207"/>
      <c r="H406" s="207"/>
      <c r="I406" s="207"/>
      <c r="J406" s="177"/>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78"/>
    </row>
    <row r="407" spans="1:37" x14ac:dyDescent="0.35">
      <c r="A407" s="203" t="s">
        <v>686</v>
      </c>
      <c r="B407" s="204"/>
      <c r="C407" s="205">
        <v>43838</v>
      </c>
      <c r="D407" s="205">
        <v>43840</v>
      </c>
      <c r="E407" s="206">
        <v>0</v>
      </c>
      <c r="F407" s="207"/>
      <c r="G407" s="207"/>
      <c r="H407" s="207"/>
      <c r="I407" s="207"/>
      <c r="J407" s="177"/>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78"/>
    </row>
    <row r="408" spans="1:37" x14ac:dyDescent="0.35">
      <c r="A408" s="203" t="s">
        <v>687</v>
      </c>
      <c r="B408" s="204"/>
      <c r="C408" s="205">
        <v>43838</v>
      </c>
      <c r="D408" s="205">
        <v>43840</v>
      </c>
      <c r="E408" s="206">
        <v>0</v>
      </c>
      <c r="F408" s="207"/>
      <c r="G408" s="207"/>
      <c r="H408" s="207"/>
      <c r="I408" s="207"/>
      <c r="J408" s="177"/>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78"/>
    </row>
    <row r="409" spans="1:37" x14ac:dyDescent="0.35">
      <c r="A409" s="203" t="s">
        <v>688</v>
      </c>
      <c r="B409" s="204"/>
      <c r="C409" s="205">
        <v>43838</v>
      </c>
      <c r="D409" s="205">
        <v>43840</v>
      </c>
      <c r="E409" s="206">
        <v>0</v>
      </c>
      <c r="F409" s="207"/>
      <c r="G409" s="207"/>
      <c r="H409" s="207"/>
      <c r="I409" s="207"/>
      <c r="J409" s="177"/>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78"/>
    </row>
    <row r="410" spans="1:37" x14ac:dyDescent="0.35">
      <c r="A410" s="203" t="s">
        <v>689</v>
      </c>
      <c r="B410" s="204"/>
      <c r="C410" s="205">
        <v>43838</v>
      </c>
      <c r="D410" s="205">
        <v>43840</v>
      </c>
      <c r="E410" s="206">
        <v>0</v>
      </c>
      <c r="F410" s="207"/>
      <c r="G410" s="207"/>
      <c r="H410" s="207"/>
      <c r="I410" s="207"/>
      <c r="J410" s="177"/>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78"/>
    </row>
    <row r="411" spans="1:37" x14ac:dyDescent="0.35">
      <c r="A411" s="203" t="s">
        <v>690</v>
      </c>
      <c r="B411" s="204"/>
      <c r="C411" s="205">
        <v>43838</v>
      </c>
      <c r="D411" s="205">
        <v>43840</v>
      </c>
      <c r="E411" s="206">
        <v>0</v>
      </c>
      <c r="F411" s="207"/>
      <c r="G411" s="207"/>
      <c r="H411" s="207"/>
      <c r="I411" s="207"/>
      <c r="J411" s="177"/>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78"/>
    </row>
    <row r="412" spans="1:37" ht="14.5" customHeight="1" x14ac:dyDescent="0.35">
      <c r="A412" s="203" t="s">
        <v>691</v>
      </c>
      <c r="B412" s="204"/>
      <c r="C412" s="205">
        <v>43838</v>
      </c>
      <c r="D412" s="205">
        <v>43840</v>
      </c>
      <c r="E412" s="206">
        <v>0</v>
      </c>
      <c r="F412" s="207"/>
      <c r="G412" s="207"/>
      <c r="H412" s="207"/>
      <c r="I412" s="207"/>
      <c r="J412" s="177"/>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78"/>
    </row>
    <row r="413" spans="1:37" ht="14.5" customHeight="1" x14ac:dyDescent="0.35">
      <c r="A413" s="203" t="s">
        <v>692</v>
      </c>
      <c r="B413" s="204"/>
      <c r="C413" s="205">
        <v>43838</v>
      </c>
      <c r="D413" s="205">
        <v>43840</v>
      </c>
      <c r="E413" s="206">
        <v>0</v>
      </c>
      <c r="F413" s="207"/>
      <c r="G413" s="207"/>
      <c r="H413" s="207"/>
      <c r="I413" s="207"/>
      <c r="J413" s="177"/>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78"/>
    </row>
    <row r="414" spans="1:37" ht="14.5" customHeight="1" x14ac:dyDescent="0.35">
      <c r="A414" s="203" t="s">
        <v>693</v>
      </c>
      <c r="B414" s="204"/>
      <c r="C414" s="205">
        <v>43838</v>
      </c>
      <c r="D414" s="205">
        <v>43840</v>
      </c>
      <c r="E414" s="206">
        <v>0</v>
      </c>
      <c r="F414" s="207"/>
      <c r="G414" s="207"/>
      <c r="H414" s="207"/>
      <c r="I414" s="207"/>
      <c r="J414" s="177"/>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78"/>
    </row>
    <row r="415" spans="1:37" ht="14.5" customHeight="1" x14ac:dyDescent="0.35">
      <c r="A415" s="203" t="s">
        <v>694</v>
      </c>
      <c r="B415" s="204"/>
      <c r="C415" s="205">
        <v>43838</v>
      </c>
      <c r="D415" s="205">
        <v>43840</v>
      </c>
      <c r="E415" s="206">
        <v>0</v>
      </c>
      <c r="F415" s="207"/>
      <c r="G415" s="207"/>
      <c r="H415" s="207"/>
      <c r="I415" s="207"/>
      <c r="J415" s="177"/>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78"/>
    </row>
    <row r="416" spans="1:37" ht="14.5" customHeight="1" x14ac:dyDescent="0.35">
      <c r="A416" s="203" t="s">
        <v>695</v>
      </c>
      <c r="B416" s="204"/>
      <c r="C416" s="205">
        <v>43838</v>
      </c>
      <c r="D416" s="205">
        <v>43840</v>
      </c>
      <c r="E416" s="206">
        <v>0</v>
      </c>
      <c r="F416" s="207"/>
      <c r="G416" s="207"/>
      <c r="H416" s="207"/>
      <c r="I416" s="207"/>
      <c r="J416" s="177"/>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78"/>
    </row>
    <row r="417" spans="1:37" ht="14.5" customHeight="1" x14ac:dyDescent="0.35">
      <c r="A417" s="203" t="s">
        <v>696</v>
      </c>
      <c r="B417" s="204"/>
      <c r="C417" s="205">
        <v>43838</v>
      </c>
      <c r="D417" s="205">
        <v>43840</v>
      </c>
      <c r="E417" s="206">
        <v>0</v>
      </c>
      <c r="F417" s="207"/>
      <c r="G417" s="207"/>
      <c r="H417" s="207"/>
      <c r="I417" s="207"/>
      <c r="J417" s="177"/>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78"/>
    </row>
    <row r="418" spans="1:37" ht="14.5" customHeight="1" x14ac:dyDescent="0.35">
      <c r="A418" s="203" t="s">
        <v>697</v>
      </c>
      <c r="B418" s="204"/>
      <c r="C418" s="205">
        <v>43838</v>
      </c>
      <c r="D418" s="205">
        <v>43840</v>
      </c>
      <c r="E418" s="206">
        <v>0</v>
      </c>
      <c r="F418" s="207"/>
      <c r="G418" s="207"/>
      <c r="H418" s="207"/>
      <c r="I418" s="207"/>
      <c r="J418" s="177"/>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78"/>
    </row>
    <row r="419" spans="1:37" ht="14.5" customHeight="1" x14ac:dyDescent="0.35">
      <c r="A419" s="203" t="s">
        <v>698</v>
      </c>
      <c r="B419" s="204"/>
      <c r="C419" s="205">
        <v>43838</v>
      </c>
      <c r="D419" s="205">
        <v>43840</v>
      </c>
      <c r="E419" s="206">
        <v>0</v>
      </c>
      <c r="F419" s="207"/>
      <c r="G419" s="207"/>
      <c r="H419" s="207"/>
      <c r="I419" s="207"/>
      <c r="J419" s="177"/>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78"/>
    </row>
    <row r="420" spans="1:37" ht="14.5" customHeight="1" x14ac:dyDescent="0.35">
      <c r="A420" s="203" t="s">
        <v>699</v>
      </c>
      <c r="B420" s="204"/>
      <c r="C420" s="205">
        <v>43838</v>
      </c>
      <c r="D420" s="205">
        <v>43840</v>
      </c>
      <c r="E420" s="206">
        <v>0</v>
      </c>
      <c r="F420" s="207"/>
      <c r="G420" s="207"/>
      <c r="H420" s="207"/>
      <c r="I420" s="207"/>
      <c r="J420" s="177"/>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78"/>
    </row>
    <row r="421" spans="1:37" ht="14.5" customHeight="1" x14ac:dyDescent="0.35">
      <c r="A421" s="203" t="s">
        <v>700</v>
      </c>
      <c r="B421" s="204"/>
      <c r="C421" s="205">
        <v>43838</v>
      </c>
      <c r="D421" s="205">
        <v>43840</v>
      </c>
      <c r="E421" s="206">
        <v>0</v>
      </c>
      <c r="F421" s="207"/>
      <c r="G421" s="207"/>
      <c r="H421" s="207"/>
      <c r="I421" s="207"/>
      <c r="J421" s="177"/>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78"/>
    </row>
    <row r="422" spans="1:37" ht="14.5" customHeight="1" x14ac:dyDescent="0.35">
      <c r="A422" s="203" t="s">
        <v>701</v>
      </c>
      <c r="B422" s="204"/>
      <c r="C422" s="205">
        <v>43838</v>
      </c>
      <c r="D422" s="205">
        <v>43840</v>
      </c>
      <c r="E422" s="206">
        <v>0</v>
      </c>
      <c r="F422" s="207"/>
      <c r="G422" s="207"/>
      <c r="H422" s="207"/>
      <c r="I422" s="207"/>
      <c r="J422" s="177"/>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78"/>
    </row>
    <row r="423" spans="1:37" ht="14.5" customHeight="1" x14ac:dyDescent="0.35">
      <c r="A423" s="203" t="s">
        <v>702</v>
      </c>
      <c r="B423" s="204"/>
      <c r="C423" s="205">
        <v>43838</v>
      </c>
      <c r="D423" s="205">
        <v>43840</v>
      </c>
      <c r="E423" s="206">
        <v>0</v>
      </c>
      <c r="F423" s="207"/>
      <c r="G423" s="207"/>
      <c r="H423" s="207"/>
      <c r="I423" s="207"/>
      <c r="J423" s="177"/>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78"/>
    </row>
    <row r="424" spans="1:37" ht="14.5" customHeight="1" x14ac:dyDescent="0.35">
      <c r="A424" s="203" t="s">
        <v>703</v>
      </c>
      <c r="B424" s="204"/>
      <c r="C424" s="205">
        <v>43838</v>
      </c>
      <c r="D424" s="205">
        <v>43840</v>
      </c>
      <c r="E424" s="206">
        <v>0</v>
      </c>
      <c r="F424" s="207"/>
      <c r="G424" s="207"/>
      <c r="H424" s="207"/>
      <c r="I424" s="207"/>
      <c r="J424" s="177"/>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78"/>
    </row>
    <row r="425" spans="1:37" ht="14.5" customHeight="1" x14ac:dyDescent="0.35">
      <c r="A425" s="203" t="s">
        <v>704</v>
      </c>
      <c r="B425" s="204"/>
      <c r="C425" s="205">
        <v>43838</v>
      </c>
      <c r="D425" s="205">
        <v>43840</v>
      </c>
      <c r="E425" s="206">
        <v>0</v>
      </c>
      <c r="F425" s="207"/>
      <c r="G425" s="207"/>
      <c r="H425" s="207"/>
      <c r="I425" s="207"/>
      <c r="J425" s="177"/>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78"/>
    </row>
    <row r="426" spans="1:37" ht="14.5" customHeight="1" x14ac:dyDescent="0.35">
      <c r="A426" s="203" t="s">
        <v>705</v>
      </c>
      <c r="B426" s="204"/>
      <c r="C426" s="205">
        <v>43838</v>
      </c>
      <c r="D426" s="205">
        <v>43840</v>
      </c>
      <c r="E426" s="206">
        <v>0</v>
      </c>
      <c r="F426" s="207"/>
      <c r="G426" s="207"/>
      <c r="H426" s="207"/>
      <c r="I426" s="207"/>
      <c r="J426" s="177"/>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78"/>
    </row>
    <row r="427" spans="1:37" ht="14.5" customHeight="1" x14ac:dyDescent="0.35">
      <c r="A427" s="203" t="s">
        <v>706</v>
      </c>
      <c r="B427" s="204"/>
      <c r="C427" s="205">
        <v>43838</v>
      </c>
      <c r="D427" s="205">
        <v>43840</v>
      </c>
      <c r="E427" s="206">
        <v>0</v>
      </c>
      <c r="F427" s="207"/>
      <c r="G427" s="207"/>
      <c r="H427" s="207"/>
      <c r="I427" s="207"/>
      <c r="J427" s="177"/>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78"/>
    </row>
    <row r="428" spans="1:37" ht="14.5" customHeight="1" x14ac:dyDescent="0.35">
      <c r="A428" s="203" t="s">
        <v>707</v>
      </c>
      <c r="B428" s="204"/>
      <c r="C428" s="205">
        <v>43838</v>
      </c>
      <c r="D428" s="205">
        <v>43840</v>
      </c>
      <c r="E428" s="206">
        <v>0</v>
      </c>
      <c r="F428" s="207"/>
      <c r="G428" s="207"/>
      <c r="H428" s="207"/>
      <c r="I428" s="207"/>
      <c r="J428" s="177"/>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78"/>
    </row>
    <row r="429" spans="1:37" ht="14.5" customHeight="1" x14ac:dyDescent="0.35">
      <c r="A429" s="203" t="s">
        <v>708</v>
      </c>
      <c r="B429" s="204"/>
      <c r="C429" s="205">
        <v>43838</v>
      </c>
      <c r="D429" s="205">
        <v>43840</v>
      </c>
      <c r="E429" s="206">
        <v>0</v>
      </c>
      <c r="F429" s="207"/>
      <c r="G429" s="207"/>
      <c r="H429" s="207"/>
      <c r="I429" s="207"/>
      <c r="J429" s="177"/>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78"/>
    </row>
    <row r="430" spans="1:37" ht="14.5" customHeight="1" x14ac:dyDescent="0.35">
      <c r="A430" s="203" t="s">
        <v>709</v>
      </c>
      <c r="B430" s="204"/>
      <c r="C430" s="205">
        <v>43838</v>
      </c>
      <c r="D430" s="205">
        <v>43840</v>
      </c>
      <c r="E430" s="206">
        <v>0</v>
      </c>
      <c r="F430" s="207"/>
      <c r="G430" s="207"/>
      <c r="H430" s="207"/>
      <c r="I430" s="207"/>
      <c r="J430" s="177"/>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78"/>
    </row>
    <row r="431" spans="1:37" ht="14.5" customHeight="1" x14ac:dyDescent="0.35">
      <c r="A431" s="203" t="s">
        <v>710</v>
      </c>
      <c r="B431" s="204"/>
      <c r="C431" s="205">
        <v>43838</v>
      </c>
      <c r="D431" s="205">
        <v>43840</v>
      </c>
      <c r="E431" s="206">
        <v>0</v>
      </c>
      <c r="F431" s="207"/>
      <c r="G431" s="207"/>
      <c r="H431" s="207"/>
      <c r="I431" s="207"/>
      <c r="J431" s="177"/>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78"/>
    </row>
    <row r="432" spans="1:37" ht="14.5" customHeight="1" x14ac:dyDescent="0.35">
      <c r="A432" s="203" t="s">
        <v>711</v>
      </c>
      <c r="B432" s="204"/>
      <c r="C432" s="205">
        <v>43838</v>
      </c>
      <c r="D432" s="205">
        <v>43840</v>
      </c>
      <c r="E432" s="206">
        <v>0</v>
      </c>
      <c r="F432" s="207"/>
      <c r="G432" s="207"/>
      <c r="H432" s="207"/>
      <c r="I432" s="207"/>
      <c r="J432" s="177"/>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78"/>
    </row>
    <row r="433" spans="1:37" ht="14.5" customHeight="1" x14ac:dyDescent="0.35">
      <c r="A433" s="203" t="s">
        <v>712</v>
      </c>
      <c r="B433" s="204"/>
      <c r="C433" s="205">
        <v>43838</v>
      </c>
      <c r="D433" s="205">
        <v>43840</v>
      </c>
      <c r="E433" s="206">
        <v>0</v>
      </c>
      <c r="F433" s="207"/>
      <c r="G433" s="207"/>
      <c r="H433" s="207"/>
      <c r="I433" s="207"/>
      <c r="J433" s="177"/>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78"/>
    </row>
    <row r="434" spans="1:37" ht="14.5" customHeight="1" x14ac:dyDescent="0.35">
      <c r="A434" s="203" t="s">
        <v>713</v>
      </c>
      <c r="B434" s="204"/>
      <c r="C434" s="205">
        <v>43838</v>
      </c>
      <c r="D434" s="205">
        <v>43840</v>
      </c>
      <c r="E434" s="206">
        <v>0</v>
      </c>
      <c r="F434" s="207"/>
      <c r="G434" s="207"/>
      <c r="H434" s="207"/>
      <c r="I434" s="207"/>
      <c r="J434" s="177"/>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78"/>
    </row>
    <row r="435" spans="1:37" ht="14.5" customHeight="1" x14ac:dyDescent="0.35"/>
    <row r="436" spans="1:37" ht="14.5" hidden="1" customHeight="1" x14ac:dyDescent="0.35"/>
    <row r="437" spans="1:37" ht="14.5" hidden="1" customHeight="1" x14ac:dyDescent="0.35"/>
    <row r="438" spans="1:37" ht="14.5" hidden="1" customHeight="1" x14ac:dyDescent="0.35"/>
    <row r="439" spans="1:37" ht="14.5" hidden="1" customHeight="1" x14ac:dyDescent="0.35"/>
    <row r="440" spans="1:37" ht="14.5" hidden="1" customHeight="1" x14ac:dyDescent="0.35"/>
    <row r="441" spans="1:37" ht="14.5" hidden="1" customHeight="1" x14ac:dyDescent="0.35"/>
    <row r="442" spans="1:37" ht="14.5" hidden="1" customHeight="1" x14ac:dyDescent="0.35"/>
    <row r="443" spans="1:37" ht="14.5" hidden="1" customHeight="1" x14ac:dyDescent="0.35"/>
    <row r="444" spans="1:37" ht="14.5" hidden="1" customHeight="1" x14ac:dyDescent="0.35"/>
    <row r="445" spans="1:37" ht="14.5" hidden="1" customHeight="1" x14ac:dyDescent="0.35"/>
    <row r="446" spans="1:37" ht="14.5" hidden="1" customHeight="1" x14ac:dyDescent="0.35"/>
    <row r="447" spans="1:37" ht="14.5" hidden="1" customHeight="1" x14ac:dyDescent="0.35"/>
    <row r="448" spans="1:37" ht="14.5" hidden="1" customHeight="1" x14ac:dyDescent="0.35"/>
    <row r="449" ht="14.5" hidden="1" customHeight="1" x14ac:dyDescent="0.35"/>
    <row r="450" ht="14.5" hidden="1" customHeight="1" x14ac:dyDescent="0.35"/>
    <row r="451" ht="14.5" hidden="1" customHeight="1" x14ac:dyDescent="0.35"/>
    <row r="452" ht="14.5" hidden="1" customHeight="1" x14ac:dyDescent="0.35"/>
    <row r="453" ht="14.5" hidden="1" customHeight="1" x14ac:dyDescent="0.35"/>
    <row r="454" ht="14.5" hidden="1" customHeight="1" x14ac:dyDescent="0.35"/>
    <row r="455" ht="14.5" hidden="1" customHeight="1" x14ac:dyDescent="0.35"/>
    <row r="456" ht="14.5" hidden="1" customHeight="1" x14ac:dyDescent="0.35"/>
    <row r="457" ht="14.5" hidden="1" customHeight="1" x14ac:dyDescent="0.35"/>
    <row r="458" ht="14.5" hidden="1" customHeight="1" x14ac:dyDescent="0.35"/>
    <row r="459" ht="14.5" hidden="1" customHeight="1" x14ac:dyDescent="0.35"/>
    <row r="460" ht="14.5" hidden="1" customHeight="1" x14ac:dyDescent="0.35"/>
    <row r="461" ht="14.5" hidden="1" customHeight="1" x14ac:dyDescent="0.35"/>
    <row r="462" ht="14.5" hidden="1" customHeight="1" x14ac:dyDescent="0.35"/>
    <row r="463" ht="14.5" hidden="1" customHeight="1" x14ac:dyDescent="0.35"/>
    <row r="464" ht="14.5" hidden="1" customHeight="1" x14ac:dyDescent="0.35"/>
    <row r="465" ht="14.5" hidden="1" customHeight="1" x14ac:dyDescent="0.35"/>
    <row r="466" ht="14.5" hidden="1" customHeight="1" x14ac:dyDescent="0.35"/>
    <row r="467" ht="14.5" hidden="1" customHeight="1" x14ac:dyDescent="0.35"/>
    <row r="468" ht="14.5" hidden="1" customHeight="1" x14ac:dyDescent="0.35"/>
    <row r="469" ht="14.5" hidden="1" customHeight="1" x14ac:dyDescent="0.35"/>
    <row r="470" ht="14.5" hidden="1" customHeight="1" x14ac:dyDescent="0.35"/>
    <row r="471" ht="14.5" hidden="1" customHeight="1" x14ac:dyDescent="0.35"/>
    <row r="472" ht="14.5" hidden="1" customHeight="1" x14ac:dyDescent="0.35"/>
    <row r="473" ht="14.5" hidden="1" customHeight="1" x14ac:dyDescent="0.35"/>
    <row r="474" ht="14.5" hidden="1" customHeight="1" x14ac:dyDescent="0.35"/>
    <row r="475" ht="14.5" hidden="1" customHeight="1" x14ac:dyDescent="0.35"/>
    <row r="476" ht="14.5" hidden="1" customHeight="1" x14ac:dyDescent="0.35"/>
    <row r="477" ht="14.5" hidden="1" customHeight="1" x14ac:dyDescent="0.35"/>
    <row r="478" ht="14.5" hidden="1" customHeight="1" x14ac:dyDescent="0.35"/>
    <row r="479" ht="14.5" hidden="1" customHeight="1" x14ac:dyDescent="0.35"/>
    <row r="480" ht="14.5" hidden="1" customHeight="1" x14ac:dyDescent="0.35"/>
    <row r="481" ht="14.5" hidden="1" customHeight="1" x14ac:dyDescent="0.35"/>
    <row r="482" ht="14.5" hidden="1" customHeight="1" x14ac:dyDescent="0.35"/>
    <row r="483" ht="14.5" hidden="1" customHeight="1" x14ac:dyDescent="0.35"/>
    <row r="484" ht="14.5" hidden="1" customHeight="1" x14ac:dyDescent="0.35"/>
    <row r="485" ht="14.5" hidden="1" customHeight="1" x14ac:dyDescent="0.35"/>
    <row r="486" ht="14.5" hidden="1" customHeight="1" x14ac:dyDescent="0.35"/>
    <row r="487" ht="14.5" hidden="1" customHeight="1" x14ac:dyDescent="0.35"/>
    <row r="488" ht="14.5" hidden="1" customHeight="1" x14ac:dyDescent="0.35"/>
    <row r="489" ht="14.5" hidden="1" customHeight="1" x14ac:dyDescent="0.35"/>
    <row r="490" ht="14.5" hidden="1" customHeight="1" x14ac:dyDescent="0.35"/>
    <row r="491" ht="14.5" hidden="1" customHeight="1" x14ac:dyDescent="0.35"/>
    <row r="492" ht="14.5" hidden="1" customHeight="1" x14ac:dyDescent="0.35"/>
    <row r="493" ht="14.5" hidden="1" customHeight="1" x14ac:dyDescent="0.35"/>
    <row r="494" ht="14.5" hidden="1" customHeight="1" x14ac:dyDescent="0.35"/>
    <row r="495" ht="14.5" hidden="1" customHeight="1" x14ac:dyDescent="0.35"/>
    <row r="496" ht="14.5" hidden="1" customHeight="1" x14ac:dyDescent="0.35"/>
    <row r="497" ht="14.5" hidden="1" customHeight="1" x14ac:dyDescent="0.35"/>
    <row r="498" ht="14.5" hidden="1" customHeight="1" x14ac:dyDescent="0.35"/>
    <row r="499" ht="14.5" hidden="1" customHeight="1" x14ac:dyDescent="0.35"/>
    <row r="500" ht="14.5" hidden="1" customHeight="1" x14ac:dyDescent="0.35"/>
    <row r="501" ht="14.5" hidden="1" customHeight="1" x14ac:dyDescent="0.35"/>
    <row r="502" ht="14.5" hidden="1" customHeight="1" x14ac:dyDescent="0.35"/>
    <row r="503" ht="14.5" hidden="1" customHeight="1" x14ac:dyDescent="0.35"/>
    <row r="504" ht="14.5" hidden="1" customHeight="1" x14ac:dyDescent="0.35"/>
    <row r="505" ht="14.5" hidden="1" customHeight="1" x14ac:dyDescent="0.35"/>
    <row r="506" ht="14.5" hidden="1" customHeight="1" x14ac:dyDescent="0.35"/>
    <row r="507" ht="14.5" hidden="1" customHeight="1" x14ac:dyDescent="0.35"/>
    <row r="508" ht="14.5" hidden="1" customHeight="1" x14ac:dyDescent="0.35"/>
    <row r="509" ht="14.5" hidden="1" customHeight="1" x14ac:dyDescent="0.35"/>
    <row r="510" ht="14.5" hidden="1" customHeight="1" x14ac:dyDescent="0.35"/>
    <row r="511" ht="14.5" hidden="1" customHeight="1" x14ac:dyDescent="0.35"/>
    <row r="512" ht="14.5" hidden="1" customHeight="1" x14ac:dyDescent="0.35"/>
    <row r="513" ht="14.5" hidden="1" customHeight="1" x14ac:dyDescent="0.35"/>
    <row r="514" ht="14.5" hidden="1" customHeight="1" x14ac:dyDescent="0.35"/>
    <row r="515" ht="14.5" hidden="1" customHeight="1" x14ac:dyDescent="0.35"/>
    <row r="516" ht="14.5" hidden="1" customHeight="1" x14ac:dyDescent="0.35"/>
    <row r="517" ht="14.5" hidden="1" customHeight="1" x14ac:dyDescent="0.35"/>
    <row r="518" ht="14.5" hidden="1" customHeight="1" x14ac:dyDescent="0.35"/>
    <row r="519" ht="14.5" hidden="1" customHeight="1" x14ac:dyDescent="0.35"/>
    <row r="520" ht="14.5" hidden="1" customHeight="1" x14ac:dyDescent="0.35"/>
    <row r="521" ht="14.5" hidden="1" customHeight="1" x14ac:dyDescent="0.35"/>
    <row r="522" ht="14.5" hidden="1" customHeight="1" x14ac:dyDescent="0.35"/>
    <row r="523" ht="14.5" hidden="1" customHeight="1" x14ac:dyDescent="0.35"/>
    <row r="524" ht="14.5" hidden="1" customHeight="1" x14ac:dyDescent="0.35"/>
    <row r="525" ht="14.5" hidden="1" customHeight="1" x14ac:dyDescent="0.35"/>
    <row r="526" ht="14.5" hidden="1" customHeight="1" x14ac:dyDescent="0.35"/>
    <row r="527" ht="14.5" hidden="1" customHeight="1" x14ac:dyDescent="0.35"/>
    <row r="528" ht="14.5" hidden="1" customHeight="1" x14ac:dyDescent="0.35"/>
    <row r="529" ht="14.5" hidden="1" customHeight="1" x14ac:dyDescent="0.35"/>
    <row r="530" ht="14.5" hidden="1" customHeight="1" x14ac:dyDescent="0.35"/>
    <row r="531" ht="14.5" hidden="1" customHeight="1" x14ac:dyDescent="0.35"/>
    <row r="532" ht="14.5" hidden="1" customHeight="1" x14ac:dyDescent="0.35"/>
    <row r="533" ht="14.5" hidden="1" customHeight="1" x14ac:dyDescent="0.35"/>
    <row r="534" ht="14.5" hidden="1" customHeight="1" x14ac:dyDescent="0.35"/>
    <row r="535" ht="14.5" hidden="1" customHeight="1" x14ac:dyDescent="0.35"/>
    <row r="536" ht="14.5" hidden="1" customHeight="1" x14ac:dyDescent="0.35"/>
    <row r="537" ht="14.5" hidden="1" customHeight="1" x14ac:dyDescent="0.35"/>
    <row r="538" ht="14.5" hidden="1" customHeight="1" x14ac:dyDescent="0.35"/>
    <row r="539" ht="14.5" hidden="1" customHeight="1" x14ac:dyDescent="0.35"/>
    <row r="540" ht="14.5" hidden="1" customHeight="1" x14ac:dyDescent="0.35"/>
    <row r="541" ht="14.5" hidden="1" customHeight="1" x14ac:dyDescent="0.35"/>
    <row r="542" ht="14.5" hidden="1" customHeight="1" x14ac:dyDescent="0.35"/>
    <row r="543" ht="14.5" hidden="1" customHeight="1" x14ac:dyDescent="0.35"/>
    <row r="544" ht="14.5" hidden="1" customHeight="1" x14ac:dyDescent="0.35"/>
    <row r="545" ht="14.5" hidden="1" customHeight="1" x14ac:dyDescent="0.35"/>
    <row r="546" ht="14.5" hidden="1" customHeight="1" x14ac:dyDescent="0.35"/>
    <row r="547" ht="14.5" hidden="1" customHeight="1" x14ac:dyDescent="0.35"/>
    <row r="548" ht="14.5" hidden="1" customHeight="1" x14ac:dyDescent="0.35"/>
    <row r="549" ht="14.5" hidden="1" customHeight="1" x14ac:dyDescent="0.35"/>
    <row r="550" ht="14.5" hidden="1" customHeight="1" x14ac:dyDescent="0.35"/>
    <row r="551" ht="14.5" hidden="1" customHeight="1" x14ac:dyDescent="0.35"/>
    <row r="552" ht="14.5" hidden="1" customHeight="1" x14ac:dyDescent="0.35"/>
    <row r="553" ht="14.5" hidden="1" customHeight="1" x14ac:dyDescent="0.35"/>
    <row r="554" ht="14.5" hidden="1" customHeight="1" x14ac:dyDescent="0.35"/>
    <row r="555" ht="14.5" hidden="1" customHeight="1" x14ac:dyDescent="0.35"/>
    <row r="556" ht="14.5" hidden="1" customHeight="1" x14ac:dyDescent="0.35"/>
    <row r="557" ht="14.5" hidden="1" customHeight="1" x14ac:dyDescent="0.35"/>
    <row r="558" ht="14.5" hidden="1" customHeight="1" x14ac:dyDescent="0.35"/>
    <row r="559" ht="14.5" hidden="1" customHeight="1" x14ac:dyDescent="0.35"/>
    <row r="560" ht="14.5" hidden="1" customHeight="1" x14ac:dyDescent="0.35"/>
    <row r="561" ht="14.5" hidden="1" customHeight="1" x14ac:dyDescent="0.35"/>
    <row r="562" ht="14.5" hidden="1" customHeight="1" x14ac:dyDescent="0.35"/>
    <row r="563" ht="14.5" hidden="1" customHeight="1" x14ac:dyDescent="0.35"/>
    <row r="564" ht="14.5" hidden="1" customHeight="1" x14ac:dyDescent="0.35"/>
    <row r="565" ht="14.5" hidden="1" customHeight="1" x14ac:dyDescent="0.35"/>
    <row r="566" ht="14.5" hidden="1" customHeight="1" x14ac:dyDescent="0.35"/>
    <row r="567" ht="14.5" hidden="1" customHeight="1" x14ac:dyDescent="0.35"/>
    <row r="568" ht="14.5" hidden="1" customHeight="1" x14ac:dyDescent="0.35"/>
    <row r="569" ht="14.5" hidden="1" customHeight="1" x14ac:dyDescent="0.35"/>
    <row r="570" ht="14.5" hidden="1" customHeight="1" x14ac:dyDescent="0.35"/>
    <row r="571" ht="14.5" hidden="1" customHeight="1" x14ac:dyDescent="0.35"/>
    <row r="572" ht="14.5" hidden="1" customHeight="1" x14ac:dyDescent="0.35"/>
    <row r="573" ht="14.5" hidden="1" customHeight="1" x14ac:dyDescent="0.35"/>
    <row r="574" ht="14.5" hidden="1" customHeight="1" x14ac:dyDescent="0.35"/>
    <row r="575" ht="14.5" hidden="1" customHeight="1" x14ac:dyDescent="0.35"/>
    <row r="576" ht="14.5" hidden="1" customHeight="1" x14ac:dyDescent="0.35"/>
    <row r="577" ht="14.5" hidden="1" customHeight="1" x14ac:dyDescent="0.35"/>
    <row r="578" ht="14.5" hidden="1" customHeight="1" x14ac:dyDescent="0.35"/>
    <row r="579" ht="14.5" hidden="1" customHeight="1" x14ac:dyDescent="0.35"/>
    <row r="580" ht="14.5" hidden="1" customHeight="1" x14ac:dyDescent="0.35"/>
    <row r="581" ht="14.5" hidden="1" customHeight="1" x14ac:dyDescent="0.35"/>
    <row r="582" ht="14.5" hidden="1" customHeight="1" x14ac:dyDescent="0.35"/>
    <row r="583" ht="14.5" hidden="1" customHeight="1" x14ac:dyDescent="0.35"/>
    <row r="584" ht="14.5" hidden="1" customHeight="1" x14ac:dyDescent="0.35"/>
    <row r="585" ht="14.5" hidden="1" customHeight="1" x14ac:dyDescent="0.35"/>
    <row r="586" ht="14.5" hidden="1" customHeight="1" x14ac:dyDescent="0.35"/>
    <row r="587" ht="14.5" hidden="1" customHeight="1" x14ac:dyDescent="0.35"/>
    <row r="588" ht="14.5" hidden="1" customHeight="1" x14ac:dyDescent="0.35"/>
    <row r="589" ht="14.5" hidden="1" customHeight="1" x14ac:dyDescent="0.35"/>
    <row r="590" ht="14.5" hidden="1" customHeight="1" x14ac:dyDescent="0.35"/>
    <row r="591" ht="14.5" hidden="1" customHeight="1" x14ac:dyDescent="0.35"/>
    <row r="592" ht="14.5" hidden="1" customHeight="1" x14ac:dyDescent="0.35"/>
    <row r="593" ht="14.5" hidden="1" customHeight="1" x14ac:dyDescent="0.35"/>
    <row r="594" ht="14.5" hidden="1" customHeight="1" x14ac:dyDescent="0.35"/>
    <row r="595" ht="14.5" hidden="1" customHeight="1" x14ac:dyDescent="0.35"/>
    <row r="596" ht="14.5" hidden="1" customHeight="1" x14ac:dyDescent="0.35"/>
    <row r="597" ht="14.5" hidden="1" customHeight="1" x14ac:dyDescent="0.35"/>
    <row r="598" ht="14.5" hidden="1" customHeight="1" x14ac:dyDescent="0.35"/>
    <row r="599" ht="14.5" hidden="1" customHeight="1" x14ac:dyDescent="0.35"/>
    <row r="600" ht="14.5" hidden="1" customHeight="1" x14ac:dyDescent="0.35"/>
    <row r="601" ht="14.5" hidden="1" customHeight="1" x14ac:dyDescent="0.35"/>
    <row r="602" ht="14.5" hidden="1" customHeight="1" x14ac:dyDescent="0.35"/>
    <row r="603" ht="14.5" hidden="1" customHeight="1" x14ac:dyDescent="0.35"/>
    <row r="604" ht="14.5" hidden="1" customHeight="1" x14ac:dyDescent="0.35"/>
    <row r="605" ht="14.5" hidden="1" customHeight="1" x14ac:dyDescent="0.35"/>
    <row r="606" ht="14.5" hidden="1" customHeight="1" x14ac:dyDescent="0.35"/>
    <row r="607" ht="14.5" hidden="1" customHeight="1" x14ac:dyDescent="0.35"/>
    <row r="608" ht="14.5" hidden="1" customHeight="1" x14ac:dyDescent="0.35"/>
    <row r="609" ht="14.5" hidden="1" customHeight="1" x14ac:dyDescent="0.35"/>
    <row r="610" ht="14.5" hidden="1" customHeight="1" x14ac:dyDescent="0.35"/>
    <row r="611" ht="14.5" hidden="1" customHeight="1" x14ac:dyDescent="0.35"/>
    <row r="612" ht="14.5" hidden="1" customHeight="1" x14ac:dyDescent="0.35"/>
    <row r="613" ht="14.5" hidden="1" customHeight="1" x14ac:dyDescent="0.35"/>
    <row r="614" ht="14.5" hidden="1" customHeight="1" x14ac:dyDescent="0.35"/>
    <row r="615" ht="14.5" hidden="1" customHeight="1" x14ac:dyDescent="0.35"/>
    <row r="616" ht="14.5" hidden="1" customHeight="1" x14ac:dyDescent="0.35"/>
    <row r="617" ht="14.5" hidden="1" customHeight="1" x14ac:dyDescent="0.35"/>
    <row r="618" ht="14.5" hidden="1" customHeight="1" x14ac:dyDescent="0.35"/>
    <row r="619" ht="14.5" hidden="1" customHeight="1" x14ac:dyDescent="0.35"/>
    <row r="620" ht="14.5" hidden="1" customHeight="1" x14ac:dyDescent="0.35"/>
    <row r="621" ht="14.5" hidden="1" customHeight="1" x14ac:dyDescent="0.35"/>
    <row r="622" ht="14.5" hidden="1" customHeight="1" x14ac:dyDescent="0.35"/>
    <row r="623" ht="14.5" hidden="1" customHeight="1" x14ac:dyDescent="0.35"/>
    <row r="624" ht="14.5" hidden="1" customHeight="1" x14ac:dyDescent="0.35"/>
    <row r="625" ht="14.5" hidden="1" customHeight="1" x14ac:dyDescent="0.35"/>
    <row r="626" ht="14.5" hidden="1" customHeight="1" x14ac:dyDescent="0.35"/>
    <row r="627" ht="14.5" hidden="1" customHeight="1" x14ac:dyDescent="0.35"/>
    <row r="628" ht="14.5" hidden="1" customHeight="1" x14ac:dyDescent="0.35"/>
    <row r="629" ht="14.5" hidden="1" customHeight="1" x14ac:dyDescent="0.35"/>
    <row r="630" ht="14.5" hidden="1" customHeight="1" x14ac:dyDescent="0.35"/>
    <row r="631" ht="14.5" hidden="1" customHeight="1" x14ac:dyDescent="0.35"/>
    <row r="632" ht="14.5" hidden="1" customHeight="1" x14ac:dyDescent="0.35"/>
    <row r="633" ht="14.5" hidden="1" customHeight="1" x14ac:dyDescent="0.35"/>
    <row r="634" ht="14.5" hidden="1" customHeight="1" x14ac:dyDescent="0.35"/>
    <row r="635" ht="14.5" hidden="1" customHeight="1" x14ac:dyDescent="0.35"/>
    <row r="636" ht="14.5" hidden="1" customHeight="1" x14ac:dyDescent="0.35"/>
    <row r="637" ht="14.5" hidden="1" customHeight="1" x14ac:dyDescent="0.35"/>
    <row r="638" ht="14.5" hidden="1" customHeight="1" x14ac:dyDescent="0.35"/>
    <row r="639" ht="14.5" hidden="1" customHeight="1" x14ac:dyDescent="0.35"/>
    <row r="640" ht="14.5" hidden="1" customHeight="1" x14ac:dyDescent="0.35"/>
    <row r="641" ht="14.5" hidden="1" customHeight="1" x14ac:dyDescent="0.35"/>
    <row r="642" ht="14.5" hidden="1" customHeight="1" x14ac:dyDescent="0.35"/>
    <row r="643" ht="14.5" hidden="1" customHeight="1" x14ac:dyDescent="0.35"/>
    <row r="644" ht="14.5" hidden="1" customHeight="1" x14ac:dyDescent="0.35"/>
    <row r="645" ht="14.5" hidden="1" customHeight="1" x14ac:dyDescent="0.35"/>
    <row r="646" ht="14.5" hidden="1" customHeight="1" x14ac:dyDescent="0.35"/>
    <row r="647" ht="14.5" hidden="1" customHeight="1" x14ac:dyDescent="0.35"/>
    <row r="648" ht="14.5" hidden="1" customHeight="1" x14ac:dyDescent="0.35"/>
    <row r="649" ht="14.5" hidden="1" customHeight="1" x14ac:dyDescent="0.35"/>
    <row r="650" ht="14.5" hidden="1" customHeight="1" x14ac:dyDescent="0.35"/>
    <row r="651" ht="14.5" hidden="1" customHeight="1" x14ac:dyDescent="0.35"/>
    <row r="652" ht="14.5" hidden="1" customHeight="1" x14ac:dyDescent="0.35"/>
    <row r="653" ht="14.5" hidden="1" customHeight="1" x14ac:dyDescent="0.35"/>
    <row r="654" ht="14.5" hidden="1" customHeight="1" x14ac:dyDescent="0.35"/>
    <row r="655" ht="14.5" hidden="1" customHeight="1" x14ac:dyDescent="0.35"/>
    <row r="656" ht="14.5" hidden="1" customHeight="1" x14ac:dyDescent="0.35"/>
    <row r="657" ht="14.5" hidden="1" customHeight="1" x14ac:dyDescent="0.35"/>
    <row r="658" ht="14.5" hidden="1" customHeight="1" x14ac:dyDescent="0.35"/>
    <row r="659" ht="14.5" hidden="1" customHeight="1" x14ac:dyDescent="0.35"/>
    <row r="660" ht="14.5" hidden="1" customHeight="1" x14ac:dyDescent="0.35"/>
    <row r="661" ht="14.5" hidden="1" customHeight="1" x14ac:dyDescent="0.35"/>
    <row r="662" ht="14.5" hidden="1" customHeight="1" x14ac:dyDescent="0.35"/>
    <row r="663" ht="14.5" hidden="1" customHeight="1" x14ac:dyDescent="0.35"/>
    <row r="664" ht="14.5" hidden="1" customHeight="1" x14ac:dyDescent="0.35"/>
    <row r="665" ht="14.5" hidden="1" customHeight="1" x14ac:dyDescent="0.35"/>
    <row r="666" ht="14.5" hidden="1" customHeight="1" x14ac:dyDescent="0.35"/>
    <row r="667" ht="14.5" hidden="1" customHeight="1" x14ac:dyDescent="0.35"/>
    <row r="668" ht="14.5" hidden="1" customHeight="1" x14ac:dyDescent="0.35"/>
    <row r="669" ht="14.5" hidden="1" customHeight="1" x14ac:dyDescent="0.35"/>
    <row r="670" ht="14.5" hidden="1" customHeight="1" x14ac:dyDescent="0.35"/>
    <row r="671" ht="14.5" hidden="1" customHeight="1" x14ac:dyDescent="0.35"/>
    <row r="672" ht="14.5" hidden="1" customHeight="1" x14ac:dyDescent="0.35"/>
    <row r="673" ht="14.5" hidden="1" customHeight="1" x14ac:dyDescent="0.35"/>
    <row r="674" ht="14.5" hidden="1" customHeight="1" x14ac:dyDescent="0.35"/>
    <row r="675" ht="14.5" hidden="1" customHeight="1" x14ac:dyDescent="0.35"/>
    <row r="676" ht="14.5" hidden="1" customHeight="1" x14ac:dyDescent="0.35"/>
    <row r="677" ht="14.5" hidden="1" customHeight="1" x14ac:dyDescent="0.35"/>
    <row r="678" ht="14.5" hidden="1" customHeight="1" x14ac:dyDescent="0.35"/>
    <row r="679" ht="14.5" hidden="1" customHeight="1" x14ac:dyDescent="0.35"/>
    <row r="680" ht="14.5" hidden="1" customHeight="1" x14ac:dyDescent="0.35"/>
    <row r="681" ht="14.5" hidden="1" customHeight="1" x14ac:dyDescent="0.35"/>
    <row r="682" ht="14.5" hidden="1" customHeight="1" x14ac:dyDescent="0.35"/>
    <row r="683" ht="14.5" hidden="1" customHeight="1" x14ac:dyDescent="0.35"/>
    <row r="684" ht="14.5" hidden="1" customHeight="1" x14ac:dyDescent="0.35"/>
    <row r="685" ht="14.5" hidden="1" customHeight="1" x14ac:dyDescent="0.35"/>
    <row r="686" ht="14.5" hidden="1" customHeight="1" x14ac:dyDescent="0.35"/>
    <row r="687" ht="14.5" hidden="1" customHeight="1" x14ac:dyDescent="0.35"/>
    <row r="688" ht="14.5" hidden="1" customHeight="1" x14ac:dyDescent="0.35"/>
    <row r="689" ht="14.5" hidden="1" customHeight="1" x14ac:dyDescent="0.35"/>
    <row r="690" ht="14.5" hidden="1" customHeight="1" x14ac:dyDescent="0.35"/>
    <row r="691" ht="14.5" hidden="1" customHeight="1" x14ac:dyDescent="0.35"/>
    <row r="692" ht="14.5" hidden="1" customHeight="1" x14ac:dyDescent="0.35"/>
    <row r="693" ht="14.5" hidden="1" customHeight="1" x14ac:dyDescent="0.35"/>
    <row r="694" ht="14.5" hidden="1" customHeight="1" x14ac:dyDescent="0.35"/>
    <row r="695" ht="14.5" hidden="1" customHeight="1" x14ac:dyDescent="0.35"/>
    <row r="696" ht="14.5" hidden="1" customHeight="1" x14ac:dyDescent="0.35"/>
    <row r="697" ht="14.5" hidden="1" customHeight="1" x14ac:dyDescent="0.35"/>
    <row r="698" ht="14.5" hidden="1" customHeight="1" x14ac:dyDescent="0.35"/>
    <row r="699" ht="14.5" hidden="1" customHeight="1" x14ac:dyDescent="0.35"/>
    <row r="700" ht="14.5" hidden="1" customHeight="1" x14ac:dyDescent="0.35"/>
    <row r="701" ht="14.5" hidden="1" customHeight="1" x14ac:dyDescent="0.35"/>
    <row r="702" ht="14.5" hidden="1" customHeight="1" x14ac:dyDescent="0.35"/>
    <row r="703" ht="14.5" hidden="1" customHeight="1" x14ac:dyDescent="0.35"/>
    <row r="704" ht="14.5" hidden="1" customHeight="1" x14ac:dyDescent="0.35"/>
    <row r="705" ht="14.5" hidden="1" customHeight="1" x14ac:dyDescent="0.35"/>
    <row r="706" ht="14.5" hidden="1" customHeight="1" x14ac:dyDescent="0.35"/>
    <row r="707" ht="14.5" hidden="1" customHeight="1" x14ac:dyDescent="0.35"/>
    <row r="708" ht="14.5" hidden="1" customHeight="1" x14ac:dyDescent="0.35"/>
    <row r="709" ht="14.5" hidden="1" customHeight="1" x14ac:dyDescent="0.35"/>
    <row r="710" ht="14.5" hidden="1" customHeight="1" x14ac:dyDescent="0.35"/>
    <row r="711" ht="14.5" hidden="1" customHeight="1" x14ac:dyDescent="0.35"/>
    <row r="712" ht="14.5" hidden="1" customHeight="1" x14ac:dyDescent="0.35"/>
    <row r="713" ht="14.5" hidden="1" customHeight="1" x14ac:dyDescent="0.35"/>
    <row r="714" ht="14.5" hidden="1" customHeight="1" x14ac:dyDescent="0.35"/>
    <row r="715" ht="14.5" hidden="1" customHeight="1" x14ac:dyDescent="0.35"/>
    <row r="716" ht="14.5" hidden="1" customHeight="1" x14ac:dyDescent="0.35"/>
    <row r="717" ht="14.5" hidden="1" customHeight="1" x14ac:dyDescent="0.35"/>
    <row r="718" ht="14.5" hidden="1" customHeight="1" x14ac:dyDescent="0.35"/>
    <row r="719" ht="14.5" hidden="1" customHeight="1" x14ac:dyDescent="0.35"/>
    <row r="720" ht="14.5" hidden="1" customHeight="1" x14ac:dyDescent="0.35"/>
    <row r="721" ht="14.5" hidden="1" customHeight="1" x14ac:dyDescent="0.35"/>
    <row r="722" ht="14.5" hidden="1" customHeight="1" x14ac:dyDescent="0.35"/>
    <row r="723" ht="14.5" hidden="1" customHeight="1" x14ac:dyDescent="0.35"/>
    <row r="724" ht="14.5" hidden="1" customHeight="1" x14ac:dyDescent="0.35"/>
    <row r="725" ht="14.5" hidden="1" customHeight="1" x14ac:dyDescent="0.35"/>
    <row r="726" ht="14.5" hidden="1" customHeight="1" x14ac:dyDescent="0.35"/>
    <row r="727" ht="14.5" hidden="1" customHeight="1" x14ac:dyDescent="0.35"/>
    <row r="728" ht="14.5" hidden="1" customHeight="1" x14ac:dyDescent="0.35"/>
    <row r="729" ht="14.5" hidden="1" customHeight="1" x14ac:dyDescent="0.35"/>
    <row r="730" ht="14.5" hidden="1" customHeight="1" x14ac:dyDescent="0.35"/>
    <row r="731" ht="14.5" hidden="1" customHeight="1" x14ac:dyDescent="0.35"/>
    <row r="732" ht="14.5" hidden="1" customHeight="1" x14ac:dyDescent="0.35"/>
    <row r="733" ht="14.5" hidden="1" customHeight="1" x14ac:dyDescent="0.35"/>
    <row r="734" ht="14.5" hidden="1" customHeight="1" x14ac:dyDescent="0.35"/>
    <row r="735" ht="14.5" hidden="1" customHeight="1" x14ac:dyDescent="0.35"/>
    <row r="736" ht="14.5" hidden="1" customHeight="1" x14ac:dyDescent="0.35"/>
    <row r="737" ht="14.5" hidden="1" customHeight="1" x14ac:dyDescent="0.35"/>
    <row r="738" ht="14.5" hidden="1" customHeight="1" x14ac:dyDescent="0.35"/>
    <row r="739" ht="14.5" hidden="1" customHeight="1" x14ac:dyDescent="0.35"/>
    <row r="740" ht="14.5" hidden="1" customHeight="1" x14ac:dyDescent="0.35"/>
    <row r="741" ht="14.5" hidden="1" customHeight="1" x14ac:dyDescent="0.35"/>
    <row r="742" ht="14.5" hidden="1" customHeight="1" x14ac:dyDescent="0.35"/>
    <row r="743" ht="14.5" hidden="1" customHeight="1" x14ac:dyDescent="0.35"/>
    <row r="744" ht="14.5" hidden="1" customHeight="1" x14ac:dyDescent="0.35"/>
    <row r="745" ht="14.5" hidden="1" customHeight="1" x14ac:dyDescent="0.35"/>
    <row r="746" ht="14.5" hidden="1" customHeight="1" x14ac:dyDescent="0.35"/>
    <row r="747" ht="14.5" hidden="1" customHeight="1" x14ac:dyDescent="0.35"/>
    <row r="748" ht="14.5" hidden="1" customHeight="1" x14ac:dyDescent="0.35"/>
    <row r="749" ht="14.5" hidden="1" customHeight="1" x14ac:dyDescent="0.35"/>
    <row r="750" ht="14.5" hidden="1" customHeight="1" x14ac:dyDescent="0.35"/>
    <row r="751" ht="14.5" hidden="1" customHeight="1" x14ac:dyDescent="0.35"/>
    <row r="752" ht="14.5" hidden="1" customHeight="1" x14ac:dyDescent="0.35"/>
    <row r="753" ht="14.5" hidden="1" customHeight="1" x14ac:dyDescent="0.35"/>
    <row r="754" ht="14.5" hidden="1" customHeight="1" x14ac:dyDescent="0.35"/>
    <row r="755" ht="14.5" hidden="1" customHeight="1" x14ac:dyDescent="0.35"/>
    <row r="756" ht="14.5" hidden="1" customHeight="1" x14ac:dyDescent="0.35"/>
    <row r="757" ht="14.5" hidden="1" customHeight="1" x14ac:dyDescent="0.35"/>
    <row r="758" ht="14.5" hidden="1" customHeight="1" x14ac:dyDescent="0.35"/>
    <row r="759" ht="14.5" hidden="1" customHeight="1" x14ac:dyDescent="0.35"/>
    <row r="760" ht="14.5" hidden="1" customHeight="1" x14ac:dyDescent="0.35"/>
    <row r="761" ht="14.5" hidden="1" customHeight="1" x14ac:dyDescent="0.35"/>
    <row r="762" ht="14.5" hidden="1" customHeight="1" x14ac:dyDescent="0.35"/>
    <row r="763" ht="14.5" hidden="1" customHeight="1" x14ac:dyDescent="0.35"/>
    <row r="764" ht="14.5" hidden="1" customHeight="1" x14ac:dyDescent="0.35"/>
    <row r="765" ht="14.5" hidden="1" customHeight="1" x14ac:dyDescent="0.35"/>
    <row r="766" ht="14.5" hidden="1" customHeight="1" x14ac:dyDescent="0.35"/>
    <row r="767" ht="14.5" hidden="1" customHeight="1" x14ac:dyDescent="0.35"/>
    <row r="768" ht="14.5" hidden="1" customHeight="1" x14ac:dyDescent="0.35"/>
    <row r="769" ht="14.5" hidden="1" customHeight="1" x14ac:dyDescent="0.35"/>
    <row r="770" ht="14.5" hidden="1" customHeight="1" x14ac:dyDescent="0.35"/>
    <row r="771" ht="14.5" hidden="1" customHeight="1" x14ac:dyDescent="0.35"/>
    <row r="772" ht="14.5" hidden="1" customHeight="1" x14ac:dyDescent="0.35"/>
    <row r="773" ht="14.5" hidden="1" customHeight="1" x14ac:dyDescent="0.35"/>
    <row r="774" ht="14.5" hidden="1" customHeight="1" x14ac:dyDescent="0.35"/>
    <row r="775" ht="14.5" hidden="1" customHeight="1" x14ac:dyDescent="0.35"/>
    <row r="776" ht="14.5" hidden="1" customHeight="1" x14ac:dyDescent="0.35"/>
    <row r="777" ht="14.5" hidden="1" customHeight="1" x14ac:dyDescent="0.35"/>
    <row r="778" ht="14.5" hidden="1" customHeight="1" x14ac:dyDescent="0.35"/>
    <row r="779" ht="14.5" hidden="1" customHeight="1" x14ac:dyDescent="0.35"/>
    <row r="780" ht="14.5" hidden="1" customHeight="1" x14ac:dyDescent="0.35"/>
    <row r="781" ht="14.5" hidden="1" customHeight="1" x14ac:dyDescent="0.35"/>
    <row r="782" ht="14.5" hidden="1" customHeight="1" x14ac:dyDescent="0.35"/>
    <row r="783" ht="14.5" hidden="1" customHeight="1" x14ac:dyDescent="0.35"/>
    <row r="784" ht="14.5" hidden="1" customHeight="1" x14ac:dyDescent="0.35"/>
    <row r="785" ht="14.5" hidden="1" customHeight="1" x14ac:dyDescent="0.35"/>
    <row r="786" ht="14.5" hidden="1" customHeight="1" x14ac:dyDescent="0.35"/>
    <row r="787" ht="14.5" hidden="1" customHeight="1" x14ac:dyDescent="0.35"/>
    <row r="788" ht="14.5" hidden="1" customHeight="1" x14ac:dyDescent="0.35"/>
    <row r="789" ht="14.5" hidden="1" customHeight="1" x14ac:dyDescent="0.35"/>
    <row r="790" ht="14.5" hidden="1" customHeight="1" x14ac:dyDescent="0.35"/>
    <row r="791" ht="14.5" hidden="1" customHeight="1" x14ac:dyDescent="0.35"/>
    <row r="792" ht="14.5" hidden="1" customHeight="1" x14ac:dyDescent="0.35"/>
    <row r="793" ht="14.5" hidden="1" customHeight="1" x14ac:dyDescent="0.35"/>
    <row r="794" ht="14.5" hidden="1" customHeight="1" x14ac:dyDescent="0.35"/>
    <row r="795" ht="14.5" hidden="1" customHeight="1" x14ac:dyDescent="0.35"/>
    <row r="796" ht="14.5" hidden="1" customHeight="1" x14ac:dyDescent="0.35"/>
    <row r="797" ht="14.5" hidden="1" customHeight="1" x14ac:dyDescent="0.35"/>
    <row r="798" ht="14.5" hidden="1" customHeight="1" x14ac:dyDescent="0.35"/>
    <row r="799" ht="14.5" hidden="1" customHeight="1" x14ac:dyDescent="0.35"/>
    <row r="800" ht="14.5" hidden="1" customHeight="1" x14ac:dyDescent="0.35"/>
    <row r="801" ht="14.5" hidden="1" customHeight="1" x14ac:dyDescent="0.35"/>
    <row r="802" ht="14.5" hidden="1" customHeight="1" x14ac:dyDescent="0.35"/>
    <row r="803" ht="14.5" hidden="1" customHeight="1" x14ac:dyDescent="0.35"/>
    <row r="804" ht="14.5" hidden="1" customHeight="1" x14ac:dyDescent="0.35"/>
    <row r="805" ht="14.5" hidden="1" customHeight="1" x14ac:dyDescent="0.35"/>
    <row r="806" ht="14.5" hidden="1" customHeight="1" x14ac:dyDescent="0.35"/>
    <row r="807" ht="14.5" hidden="1" customHeight="1" x14ac:dyDescent="0.35"/>
    <row r="808" ht="14.5" hidden="1" customHeight="1" x14ac:dyDescent="0.35"/>
    <row r="809" ht="14.5" hidden="1" customHeight="1" x14ac:dyDescent="0.35"/>
    <row r="810" ht="14.5" hidden="1" customHeight="1" x14ac:dyDescent="0.35"/>
    <row r="811" ht="14.5" hidden="1" customHeight="1" x14ac:dyDescent="0.35"/>
    <row r="812" ht="14.5" hidden="1" customHeight="1" x14ac:dyDescent="0.35"/>
    <row r="813" ht="14.5" hidden="1" customHeight="1" x14ac:dyDescent="0.35"/>
    <row r="814" ht="14.5" hidden="1" customHeight="1" x14ac:dyDescent="0.35"/>
    <row r="815" ht="14.5" hidden="1" customHeight="1" x14ac:dyDescent="0.35"/>
    <row r="816" ht="14.5" hidden="1" customHeight="1" x14ac:dyDescent="0.35"/>
    <row r="817" ht="14.5" hidden="1" customHeight="1" x14ac:dyDescent="0.35"/>
    <row r="818" ht="14.5" hidden="1" customHeight="1" x14ac:dyDescent="0.35"/>
    <row r="819" ht="14.5" hidden="1" customHeight="1" x14ac:dyDescent="0.35"/>
    <row r="820" ht="14.5" hidden="1" customHeight="1" x14ac:dyDescent="0.35"/>
    <row r="821" ht="14.5" hidden="1" customHeight="1" x14ac:dyDescent="0.35"/>
    <row r="822" ht="14.5" hidden="1" customHeight="1" x14ac:dyDescent="0.35"/>
    <row r="823" ht="14.5" hidden="1" customHeight="1" x14ac:dyDescent="0.35"/>
    <row r="824" ht="14.5" hidden="1" customHeight="1" x14ac:dyDescent="0.35"/>
    <row r="825" ht="14.5" hidden="1" customHeight="1" x14ac:dyDescent="0.35"/>
    <row r="826" ht="14.5" hidden="1" customHeight="1" x14ac:dyDescent="0.35"/>
    <row r="827" ht="14.5" hidden="1" customHeight="1" x14ac:dyDescent="0.35"/>
    <row r="828" ht="14.5" hidden="1" customHeight="1" x14ac:dyDescent="0.35"/>
    <row r="829" ht="14.5" hidden="1" customHeight="1" x14ac:dyDescent="0.35"/>
    <row r="830" ht="14.5" hidden="1" customHeight="1" x14ac:dyDescent="0.35"/>
    <row r="831" ht="14.5" hidden="1" customHeight="1" x14ac:dyDescent="0.35"/>
    <row r="832" ht="14.5" hidden="1" customHeight="1" x14ac:dyDescent="0.35"/>
    <row r="833" ht="14.5" hidden="1" customHeight="1" x14ac:dyDescent="0.35"/>
    <row r="834" ht="14.5" hidden="1" customHeight="1" x14ac:dyDescent="0.35"/>
    <row r="835" ht="14.5" hidden="1" customHeight="1" x14ac:dyDescent="0.35"/>
    <row r="836" ht="14.5" hidden="1" customHeight="1" x14ac:dyDescent="0.35"/>
    <row r="837" ht="14.5" hidden="1" customHeight="1" x14ac:dyDescent="0.35"/>
    <row r="838" ht="14.5" hidden="1" customHeight="1" x14ac:dyDescent="0.35"/>
    <row r="839" ht="14.5" hidden="1" customHeight="1" x14ac:dyDescent="0.35"/>
    <row r="840" ht="14.5" hidden="1" customHeight="1" x14ac:dyDescent="0.35"/>
    <row r="841" ht="14.5" hidden="1" customHeight="1" x14ac:dyDescent="0.35"/>
    <row r="842" ht="14.5" hidden="1" customHeight="1" x14ac:dyDescent="0.35"/>
    <row r="843" ht="14.5" hidden="1" customHeight="1" x14ac:dyDescent="0.35"/>
    <row r="844" ht="14.5" hidden="1" customHeight="1" x14ac:dyDescent="0.35"/>
    <row r="845" ht="14.5" hidden="1" customHeight="1" x14ac:dyDescent="0.35"/>
    <row r="846" ht="14.5" hidden="1" customHeight="1" x14ac:dyDescent="0.35"/>
    <row r="847" ht="14.5" hidden="1" customHeight="1" x14ac:dyDescent="0.35"/>
    <row r="848" ht="14.5" hidden="1" customHeight="1" x14ac:dyDescent="0.35"/>
    <row r="849" ht="14.5" hidden="1" customHeight="1" x14ac:dyDescent="0.35"/>
    <row r="850" ht="14.5" hidden="1" customHeight="1" x14ac:dyDescent="0.35"/>
    <row r="851" ht="14.5" hidden="1" customHeight="1" x14ac:dyDescent="0.35"/>
    <row r="852" ht="14.5" hidden="1" customHeight="1" x14ac:dyDescent="0.35"/>
    <row r="853" ht="14.5" hidden="1" customHeight="1" x14ac:dyDescent="0.35"/>
    <row r="854" ht="14.5" hidden="1" customHeight="1" x14ac:dyDescent="0.35"/>
    <row r="855" ht="14.5" hidden="1" customHeight="1" x14ac:dyDescent="0.35"/>
    <row r="856" ht="14.5" hidden="1" customHeight="1" x14ac:dyDescent="0.35"/>
    <row r="857" ht="14.5" hidden="1" customHeight="1" x14ac:dyDescent="0.35"/>
    <row r="858" ht="14.5" hidden="1" customHeight="1" x14ac:dyDescent="0.35"/>
    <row r="859" ht="14.5" hidden="1" customHeight="1" x14ac:dyDescent="0.35"/>
    <row r="860" ht="14.5" hidden="1" customHeight="1" x14ac:dyDescent="0.35"/>
    <row r="861" ht="14.5" hidden="1" customHeight="1" x14ac:dyDescent="0.35"/>
    <row r="862" ht="14.5" hidden="1" customHeight="1" x14ac:dyDescent="0.35"/>
    <row r="863" ht="14.5" hidden="1" customHeight="1" x14ac:dyDescent="0.35"/>
    <row r="864" ht="14.5" hidden="1" customHeight="1" x14ac:dyDescent="0.35"/>
    <row r="865" ht="14.5" hidden="1" customHeight="1" x14ac:dyDescent="0.35"/>
    <row r="866" ht="14.5" hidden="1" customHeight="1" x14ac:dyDescent="0.35"/>
    <row r="867" ht="14.5" hidden="1" customHeight="1" x14ac:dyDescent="0.35"/>
    <row r="868" ht="14.5" hidden="1" customHeight="1" x14ac:dyDescent="0.35"/>
    <row r="869" ht="14.5" hidden="1" customHeight="1" x14ac:dyDescent="0.35"/>
    <row r="870" ht="14.5" hidden="1" customHeight="1" x14ac:dyDescent="0.35"/>
    <row r="871" ht="14.5" hidden="1" customHeight="1" x14ac:dyDescent="0.35"/>
    <row r="872" ht="14.5" hidden="1" customHeight="1" x14ac:dyDescent="0.35"/>
    <row r="873" ht="14.5" hidden="1" customHeight="1" x14ac:dyDescent="0.35"/>
    <row r="874" ht="14.5" hidden="1" customHeight="1" x14ac:dyDescent="0.35"/>
    <row r="875" ht="14.5" hidden="1" customHeight="1" x14ac:dyDescent="0.35"/>
    <row r="876" ht="14.5" hidden="1" customHeight="1" x14ac:dyDescent="0.35"/>
    <row r="877" ht="14.5" hidden="1" customHeight="1" x14ac:dyDescent="0.35"/>
    <row r="878" ht="14.5" hidden="1" customHeight="1" x14ac:dyDescent="0.35"/>
    <row r="879" ht="14.5" hidden="1" customHeight="1" x14ac:dyDescent="0.35"/>
    <row r="880" ht="14.5" hidden="1" customHeight="1" x14ac:dyDescent="0.35"/>
    <row r="881" ht="14.5" hidden="1" customHeight="1" x14ac:dyDescent="0.35"/>
    <row r="882" ht="14.5" hidden="1" customHeight="1" x14ac:dyDescent="0.35"/>
    <row r="883" ht="14.5" hidden="1" customHeight="1" x14ac:dyDescent="0.35"/>
    <row r="915" x14ac:dyDescent="0.35"/>
  </sheetData>
  <sheetProtection selectLockedCells="1"/>
  <mergeCells count="7">
    <mergeCell ref="A6:AL9"/>
    <mergeCell ref="A10:AL10"/>
    <mergeCell ref="J31:P31"/>
    <mergeCell ref="Q31:W31"/>
    <mergeCell ref="X31:AD31"/>
    <mergeCell ref="AE31:AK31"/>
    <mergeCell ref="A18:A19"/>
  </mergeCells>
  <conditionalFormatting sqref="J32:AK434">
    <cfRule type="expression" dxfId="2" priority="3">
      <formula>J$32=TODAY()</formula>
    </cfRule>
  </conditionalFormatting>
  <conditionalFormatting sqref="E34:E434">
    <cfRule type="dataBar" priority="2">
      <dataBar>
        <cfvo type="num" val="0"/>
        <cfvo type="num" val="1"/>
        <color theme="0" tint="-0.249977111117893"/>
      </dataBar>
      <extLst>
        <ext xmlns:x14="http://schemas.microsoft.com/office/spreadsheetml/2009/9/main" uri="{B025F937-C7B1-47D3-B67F-A62EFF666E3E}">
          <x14:id>{B011282B-3922-4322-8D9F-84CF31F22105}</x14:id>
        </ext>
      </extLst>
    </cfRule>
  </conditionalFormatting>
  <conditionalFormatting sqref="J34:AK434">
    <cfRule type="expression" dxfId="1" priority="1">
      <formula>AND(J$32&gt;=datedebut,J$32&lt;=datedebut+(avancement*(datefin-datedebut+1))-1)*1</formula>
    </cfRule>
    <cfRule type="expression" dxfId="0" priority="4">
      <formula>AND(J$32&gt;=$C34,J$32&lt;=$D34)</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2" r:id="rId4" name="Scroll Bar 2">
              <controlPr defaultSize="0" autoPict="0">
                <anchor moveWithCells="1">
                  <from>
                    <xdr:col>5</xdr:col>
                    <xdr:colOff>266700</xdr:colOff>
                    <xdr:row>29</xdr:row>
                    <xdr:rowOff>177800</xdr:rowOff>
                  </from>
                  <to>
                    <xdr:col>8</xdr:col>
                    <xdr:colOff>1231900</xdr:colOff>
                    <xdr:row>31</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B011282B-3922-4322-8D9F-84CF31F22105}">
            <x14:dataBar minLength="0" maxLength="100" gradient="0">
              <x14:cfvo type="num">
                <xm:f>0</xm:f>
              </x14:cfvo>
              <x14:cfvo type="num">
                <xm:f>1</xm:f>
              </x14:cfvo>
              <x14:negativeFillColor rgb="FFFF0000"/>
              <x14:axisColor rgb="FF000000"/>
            </x14:dataBar>
          </x14:cfRule>
          <xm:sqref>E34:E434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F51F-AE72-4BFF-905E-BD96A8954757}">
  <sheetPr codeName="Feuil5">
    <pageSetUpPr fitToPage="1"/>
  </sheetPr>
  <dimension ref="A1:BY58"/>
  <sheetViews>
    <sheetView zoomScale="70" zoomScaleNormal="70" zoomScaleSheetLayoutView="85" workbookViewId="0">
      <selection activeCell="BI30" sqref="BI30"/>
    </sheetView>
  </sheetViews>
  <sheetFormatPr defaultColWidth="0" defaultRowHeight="0" customHeight="1" zeroHeight="1" x14ac:dyDescent="0.35"/>
  <cols>
    <col min="1" max="2" width="2.453125" style="16" customWidth="1"/>
    <col min="3" max="3" width="3.1796875" style="16" customWidth="1"/>
    <col min="4" max="67" width="2.453125" style="16" customWidth="1"/>
    <col min="68" max="77" width="2.453125" style="16" hidden="1" customWidth="1"/>
    <col min="78" max="16384" width="10.81640625" style="16" hidden="1"/>
  </cols>
  <sheetData>
    <row r="1" spans="2:66" ht="14.25" customHeight="1" x14ac:dyDescent="0.35"/>
    <row r="2" spans="2:66" ht="14.25" customHeight="1" x14ac:dyDescent="0.35"/>
    <row r="3" spans="2:66" ht="14.25" customHeight="1" x14ac:dyDescent="0.35"/>
    <row r="4" spans="2:66" ht="14.25" customHeight="1" x14ac:dyDescent="0.35"/>
    <row r="5" spans="2:66" ht="14.25" customHeight="1" x14ac:dyDescent="0.35"/>
    <row r="6" spans="2:66" ht="14.25" customHeight="1" x14ac:dyDescent="0.35">
      <c r="B6" s="334" t="s">
        <v>18</v>
      </c>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row>
    <row r="7" spans="2:66" ht="14.25" customHeight="1" x14ac:dyDescent="0.35">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row>
    <row r="8" spans="2:66" ht="14.25" customHeight="1" x14ac:dyDescent="0.35">
      <c r="B8" s="334"/>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row>
    <row r="9" spans="2:66" ht="14.25" customHeight="1" x14ac:dyDescent="0.35">
      <c r="B9" s="335" t="s">
        <v>728</v>
      </c>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row>
    <row r="10" spans="2:66" ht="14.25" customHeight="1" thickBot="1" x14ac:dyDescent="0.4"/>
    <row r="11" spans="2:66" ht="14.25" customHeight="1" thickTop="1" x14ac:dyDescent="0.35">
      <c r="B11" s="352" t="s">
        <v>11</v>
      </c>
      <c r="C11" s="353"/>
      <c r="D11" s="353"/>
      <c r="E11" s="353"/>
      <c r="F11" s="353"/>
      <c r="G11" s="354"/>
      <c r="H11" s="346"/>
      <c r="I11" s="347"/>
      <c r="J11" s="347"/>
      <c r="K11" s="347"/>
      <c r="L11" s="347"/>
      <c r="M11" s="347"/>
      <c r="N11" s="348"/>
      <c r="P11" s="352" t="s">
        <v>150</v>
      </c>
      <c r="Q11" s="353"/>
      <c r="R11" s="353"/>
      <c r="S11" s="353"/>
      <c r="T11" s="353"/>
      <c r="U11" s="354"/>
      <c r="V11" s="346"/>
      <c r="W11" s="347"/>
      <c r="X11" s="347"/>
      <c r="Y11" s="347"/>
      <c r="Z11" s="347"/>
      <c r="AA11" s="347"/>
      <c r="AB11" s="348"/>
      <c r="AD11" s="352" t="s">
        <v>151</v>
      </c>
      <c r="AE11" s="353"/>
      <c r="AF11" s="353"/>
      <c r="AG11" s="353"/>
      <c r="AH11" s="353"/>
      <c r="AI11" s="354"/>
      <c r="AJ11" s="346"/>
      <c r="AK11" s="347"/>
      <c r="AL11" s="347"/>
      <c r="AM11" s="347"/>
      <c r="AN11" s="347"/>
      <c r="AO11" s="347"/>
      <c r="AP11" s="347"/>
      <c r="AQ11" s="347"/>
      <c r="AR11" s="347"/>
      <c r="AS11" s="348"/>
    </row>
    <row r="12" spans="2:66" ht="14.25" customHeight="1" thickBot="1" x14ac:dyDescent="0.4">
      <c r="B12" s="355"/>
      <c r="C12" s="356"/>
      <c r="D12" s="356"/>
      <c r="E12" s="356"/>
      <c r="F12" s="356"/>
      <c r="G12" s="357"/>
      <c r="H12" s="349"/>
      <c r="I12" s="350"/>
      <c r="J12" s="350"/>
      <c r="K12" s="350"/>
      <c r="L12" s="350"/>
      <c r="M12" s="350"/>
      <c r="N12" s="351"/>
      <c r="P12" s="355"/>
      <c r="Q12" s="356"/>
      <c r="R12" s="356"/>
      <c r="S12" s="356"/>
      <c r="T12" s="356"/>
      <c r="U12" s="357"/>
      <c r="V12" s="349"/>
      <c r="W12" s="350"/>
      <c r="X12" s="350"/>
      <c r="Y12" s="350"/>
      <c r="Z12" s="350"/>
      <c r="AA12" s="350"/>
      <c r="AB12" s="351"/>
      <c r="AD12" s="355"/>
      <c r="AE12" s="356"/>
      <c r="AF12" s="356"/>
      <c r="AG12" s="356"/>
      <c r="AH12" s="356"/>
      <c r="AI12" s="357"/>
      <c r="AJ12" s="349"/>
      <c r="AK12" s="350"/>
      <c r="AL12" s="350"/>
      <c r="AM12" s="350"/>
      <c r="AN12" s="350"/>
      <c r="AO12" s="350"/>
      <c r="AP12" s="350"/>
      <c r="AQ12" s="350"/>
      <c r="AR12" s="350"/>
      <c r="AS12" s="351"/>
    </row>
    <row r="13" spans="2:66" ht="14.25" customHeight="1" thickTop="1" thickBot="1" x14ac:dyDescent="0.4"/>
    <row r="14" spans="2:66" s="7" customFormat="1" ht="15" customHeight="1" thickTop="1" x14ac:dyDescent="0.35">
      <c r="H14" s="90" t="s">
        <v>82</v>
      </c>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18"/>
      <c r="BF14" s="18"/>
      <c r="BG14" s="18"/>
      <c r="BH14" s="18"/>
      <c r="BI14" s="18"/>
      <c r="BJ14" s="18"/>
      <c r="BK14" s="18"/>
      <c r="BL14" s="18"/>
      <c r="BM14" s="18"/>
      <c r="BN14" s="19"/>
    </row>
    <row r="15" spans="2:66" s="7" customFormat="1" ht="15" customHeight="1" x14ac:dyDescent="0.35">
      <c r="H15" s="92" t="s">
        <v>208</v>
      </c>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84"/>
      <c r="BF15" s="84"/>
      <c r="BG15" s="84"/>
      <c r="BH15" s="84"/>
      <c r="BI15" s="84"/>
      <c r="BJ15" s="84"/>
      <c r="BK15" s="84"/>
      <c r="BL15" s="84"/>
      <c r="BM15" s="84"/>
      <c r="BN15" s="85"/>
    </row>
    <row r="16" spans="2:66" s="7" customFormat="1" ht="15" customHeight="1" thickBot="1" x14ac:dyDescent="0.4">
      <c r="H16" s="110" t="s">
        <v>227</v>
      </c>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86"/>
      <c r="BF16" s="86"/>
      <c r="BG16" s="86"/>
      <c r="BH16" s="86"/>
      <c r="BI16" s="86"/>
      <c r="BJ16" s="86"/>
      <c r="BK16" s="86"/>
      <c r="BL16" s="86"/>
      <c r="BM16" s="86"/>
      <c r="BN16" s="87"/>
    </row>
    <row r="17" spans="2:66" s="7" customFormat="1" ht="15" customHeight="1" thickTop="1" thickBot="1" x14ac:dyDescent="0.4">
      <c r="H17" s="88" t="s">
        <v>209</v>
      </c>
      <c r="I17" s="89"/>
      <c r="J17" s="89"/>
      <c r="K17" s="89"/>
      <c r="L17" s="89"/>
      <c r="M17" s="89"/>
      <c r="N17" s="89"/>
      <c r="O17" s="89"/>
      <c r="P17" s="89"/>
      <c r="Q17" s="89"/>
      <c r="R17" s="89"/>
      <c r="S17" s="89"/>
      <c r="T17" s="89"/>
      <c r="U17" s="89"/>
      <c r="V17" s="89"/>
      <c r="W17" s="89"/>
      <c r="X17" s="89"/>
      <c r="Y17" s="89"/>
      <c r="Z17" s="20"/>
      <c r="AA17" s="20"/>
      <c r="AB17" s="20"/>
      <c r="AC17" s="20"/>
      <c r="AD17" s="20"/>
      <c r="AE17" s="20"/>
      <c r="AF17" s="20"/>
      <c r="AG17" s="20"/>
      <c r="AH17" s="20"/>
      <c r="AI17" s="20"/>
      <c r="AJ17" s="20"/>
      <c r="AK17" s="20"/>
      <c r="AL17" s="20"/>
      <c r="AM17" s="20"/>
      <c r="AN17" s="20"/>
      <c r="AO17" s="20"/>
      <c r="AP17" s="20"/>
      <c r="AQ17" s="20"/>
      <c r="AR17" s="20"/>
      <c r="AS17" s="20"/>
      <c r="AT17" s="86"/>
      <c r="AU17" s="86"/>
      <c r="AV17" s="86"/>
      <c r="AW17" s="86"/>
      <c r="AX17" s="86"/>
      <c r="AY17" s="86"/>
      <c r="AZ17" s="86"/>
      <c r="BA17" s="86"/>
      <c r="BB17" s="86"/>
      <c r="BC17" s="86"/>
      <c r="BD17" s="86"/>
      <c r="BE17" s="86"/>
      <c r="BF17" s="86"/>
      <c r="BG17" s="86"/>
      <c r="BH17" s="86"/>
      <c r="BI17" s="86"/>
      <c r="BJ17" s="86"/>
      <c r="BK17" s="86"/>
      <c r="BL17" s="86"/>
      <c r="BM17" s="86"/>
      <c r="BN17" s="87"/>
    </row>
    <row r="18" spans="2:66" s="7" customFormat="1" ht="15" customHeight="1" thickTop="1" thickBot="1" x14ac:dyDescent="0.4">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row>
    <row r="19" spans="2:66" s="7" customFormat="1" ht="15" customHeight="1" thickTop="1" x14ac:dyDescent="0.35">
      <c r="B19" s="364" t="s">
        <v>206</v>
      </c>
      <c r="C19" s="365"/>
      <c r="D19" s="365"/>
      <c r="E19" s="365"/>
      <c r="F19" s="366"/>
      <c r="L19" s="339" t="s">
        <v>203</v>
      </c>
      <c r="M19" s="340"/>
      <c r="N19" s="340"/>
      <c r="O19" s="340"/>
      <c r="P19" s="340"/>
      <c r="Q19" s="340"/>
      <c r="R19" s="340"/>
      <c r="S19" s="340"/>
      <c r="T19" s="341"/>
      <c r="U19" s="339" t="s">
        <v>204</v>
      </c>
      <c r="V19" s="340"/>
      <c r="W19" s="340"/>
      <c r="X19" s="340"/>
      <c r="Y19" s="340"/>
      <c r="Z19" s="341"/>
      <c r="AA19" s="339" t="s">
        <v>71</v>
      </c>
      <c r="AB19" s="340"/>
      <c r="AC19" s="340"/>
      <c r="AD19" s="340"/>
      <c r="AE19" s="340"/>
      <c r="AF19" s="340"/>
      <c r="AG19" s="340"/>
      <c r="AH19" s="340"/>
      <c r="AI19" s="341"/>
      <c r="AJ19" s="336" t="s">
        <v>4</v>
      </c>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8"/>
    </row>
    <row r="20" spans="2:66" s="7" customFormat="1" ht="15" customHeight="1" thickBot="1" x14ac:dyDescent="0.4">
      <c r="B20" s="367"/>
      <c r="C20" s="368"/>
      <c r="D20" s="368"/>
      <c r="E20" s="368"/>
      <c r="F20" s="369"/>
      <c r="L20" s="345" t="s">
        <v>73</v>
      </c>
      <c r="M20" s="345"/>
      <c r="N20" s="345"/>
      <c r="O20" s="345"/>
      <c r="P20" s="345"/>
      <c r="Q20" s="345"/>
      <c r="R20" s="345"/>
      <c r="S20" s="345"/>
      <c r="T20" s="345"/>
      <c r="U20" s="345">
        <v>30</v>
      </c>
      <c r="V20" s="345"/>
      <c r="W20" s="345"/>
      <c r="X20" s="345"/>
      <c r="Y20" s="345"/>
      <c r="Z20" s="345"/>
      <c r="AA20" s="342" t="s">
        <v>205</v>
      </c>
      <c r="AB20" s="343"/>
      <c r="AC20" s="343"/>
      <c r="AD20" s="343"/>
      <c r="AE20" s="343"/>
      <c r="AF20" s="343"/>
      <c r="AG20" s="343"/>
      <c r="AH20" s="343"/>
      <c r="AI20" s="344"/>
      <c r="AJ20" s="106" t="s">
        <v>10</v>
      </c>
      <c r="AK20" s="107"/>
      <c r="AL20" s="107"/>
      <c r="AM20" s="107" t="s">
        <v>202</v>
      </c>
      <c r="AN20" s="107"/>
      <c r="AO20" s="107"/>
      <c r="AP20" s="107"/>
      <c r="AQ20" s="107"/>
      <c r="AR20" s="107"/>
      <c r="AS20" s="107"/>
      <c r="AT20" s="107"/>
      <c r="AU20" s="107"/>
      <c r="AV20" s="107" t="s">
        <v>48</v>
      </c>
      <c r="AW20" s="107"/>
      <c r="AX20" s="107"/>
      <c r="AY20" s="107"/>
      <c r="AZ20" s="107" t="s">
        <v>17</v>
      </c>
      <c r="BA20" s="107"/>
      <c r="BB20" s="107"/>
      <c r="BC20" s="107"/>
      <c r="BD20" s="107" t="s">
        <v>248</v>
      </c>
      <c r="BE20" s="107"/>
      <c r="BF20" s="107"/>
      <c r="BG20" s="107"/>
      <c r="BH20" s="107"/>
      <c r="BI20" s="107" t="s">
        <v>741</v>
      </c>
      <c r="BJ20" s="79"/>
      <c r="BK20" s="79"/>
      <c r="BL20" s="79"/>
      <c r="BM20" s="79"/>
      <c r="BN20" s="81"/>
    </row>
    <row r="21" spans="2:66" s="7" customFormat="1" ht="14.25" customHeight="1" thickTop="1" x14ac:dyDescent="0.35"/>
    <row r="22" spans="2:66" s="7" customFormat="1" ht="17.25" customHeight="1" x14ac:dyDescent="0.35">
      <c r="B22" s="358" t="s">
        <v>203</v>
      </c>
      <c r="C22" s="359"/>
      <c r="D22" s="359"/>
      <c r="E22" s="359"/>
      <c r="F22" s="359"/>
      <c r="G22" s="359"/>
      <c r="H22" s="359"/>
      <c r="I22" s="359"/>
      <c r="J22" s="360"/>
      <c r="K22" s="358" t="s">
        <v>204</v>
      </c>
      <c r="L22" s="359"/>
      <c r="M22" s="359"/>
      <c r="N22" s="359"/>
      <c r="O22" s="359"/>
      <c r="P22" s="360"/>
      <c r="Q22" s="358" t="s">
        <v>207</v>
      </c>
      <c r="R22" s="359"/>
      <c r="S22" s="359"/>
      <c r="T22" s="359"/>
      <c r="U22" s="359"/>
      <c r="V22" s="359"/>
      <c r="W22" s="359"/>
      <c r="X22" s="359"/>
      <c r="Y22" s="359"/>
      <c r="Z22" s="359"/>
      <c r="AA22" s="359"/>
      <c r="AB22" s="359"/>
      <c r="AC22" s="359"/>
      <c r="AD22" s="359"/>
      <c r="AE22" s="359"/>
      <c r="AF22" s="359"/>
      <c r="AG22" s="359"/>
      <c r="AH22" s="359"/>
      <c r="AI22" s="360"/>
      <c r="AJ22" s="361" t="s">
        <v>4</v>
      </c>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3"/>
    </row>
    <row r="23" spans="2:66" s="7" customFormat="1" ht="17.25" customHeight="1" x14ac:dyDescent="0.35">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80" t="s">
        <v>10</v>
      </c>
      <c r="AK23" s="79"/>
      <c r="AL23" s="79"/>
      <c r="AM23" s="79" t="s">
        <v>202</v>
      </c>
      <c r="AN23" s="79"/>
      <c r="AO23" s="79"/>
      <c r="AP23" s="79"/>
      <c r="AQ23" s="79"/>
      <c r="AR23" s="79"/>
      <c r="AS23" s="79"/>
      <c r="AT23" s="79"/>
      <c r="AU23" s="79"/>
      <c r="AV23" s="79" t="s">
        <v>48</v>
      </c>
      <c r="AW23" s="79"/>
      <c r="AX23" s="79"/>
      <c r="AY23" s="79"/>
      <c r="AZ23" s="79" t="s">
        <v>17</v>
      </c>
      <c r="BA23" s="79"/>
      <c r="BB23" s="79"/>
      <c r="BC23" s="79"/>
      <c r="BD23" s="79" t="s">
        <v>248</v>
      </c>
      <c r="BE23" s="79"/>
      <c r="BF23" s="79"/>
      <c r="BG23" s="79"/>
      <c r="BH23" s="79"/>
      <c r="BI23" s="79" t="s">
        <v>741</v>
      </c>
      <c r="BJ23" s="79"/>
      <c r="BK23" s="79"/>
      <c r="BL23" s="79"/>
      <c r="BM23" s="79"/>
      <c r="BN23" s="81"/>
    </row>
    <row r="24" spans="2:66" s="7" customFormat="1" ht="17.25" customHeight="1" x14ac:dyDescent="0.35">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80" t="s">
        <v>10</v>
      </c>
      <c r="AK24" s="79"/>
      <c r="AL24" s="79"/>
      <c r="AM24" s="79" t="s">
        <v>202</v>
      </c>
      <c r="AN24" s="79"/>
      <c r="AO24" s="79"/>
      <c r="AP24" s="79"/>
      <c r="AQ24" s="79"/>
      <c r="AR24" s="79"/>
      <c r="AS24" s="79"/>
      <c r="AT24" s="79"/>
      <c r="AU24" s="79"/>
      <c r="AV24" s="79" t="s">
        <v>48</v>
      </c>
      <c r="AW24" s="79"/>
      <c r="AX24" s="79"/>
      <c r="AY24" s="79"/>
      <c r="AZ24" s="79" t="s">
        <v>17</v>
      </c>
      <c r="BA24" s="79"/>
      <c r="BB24" s="79"/>
      <c r="BC24" s="79"/>
      <c r="BD24" s="79" t="s">
        <v>248</v>
      </c>
      <c r="BE24" s="79"/>
      <c r="BF24" s="79"/>
      <c r="BG24" s="79"/>
      <c r="BH24" s="79"/>
      <c r="BI24" s="79" t="s">
        <v>741</v>
      </c>
      <c r="BJ24" s="79"/>
      <c r="BK24" s="79"/>
      <c r="BL24" s="79"/>
      <c r="BM24" s="79"/>
      <c r="BN24" s="81"/>
    </row>
    <row r="25" spans="2:66" s="7" customFormat="1" ht="17.25" customHeight="1" x14ac:dyDescent="0.35">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80" t="s">
        <v>10</v>
      </c>
      <c r="AK25" s="79"/>
      <c r="AL25" s="79"/>
      <c r="AM25" s="79" t="s">
        <v>202</v>
      </c>
      <c r="AN25" s="79"/>
      <c r="AO25" s="79"/>
      <c r="AP25" s="79"/>
      <c r="AQ25" s="79"/>
      <c r="AR25" s="79"/>
      <c r="AS25" s="79"/>
      <c r="AT25" s="79"/>
      <c r="AU25" s="79"/>
      <c r="AV25" s="79" t="s">
        <v>48</v>
      </c>
      <c r="AW25" s="79"/>
      <c r="AX25" s="79"/>
      <c r="AY25" s="79"/>
      <c r="AZ25" s="79" t="s">
        <v>17</v>
      </c>
      <c r="BA25" s="79"/>
      <c r="BB25" s="79"/>
      <c r="BC25" s="79"/>
      <c r="BD25" s="79" t="s">
        <v>248</v>
      </c>
      <c r="BE25" s="79"/>
      <c r="BF25" s="79"/>
      <c r="BG25" s="79"/>
      <c r="BH25" s="79"/>
      <c r="BI25" s="79" t="s">
        <v>741</v>
      </c>
      <c r="BJ25" s="79"/>
      <c r="BK25" s="79"/>
      <c r="BL25" s="79"/>
      <c r="BM25" s="79"/>
      <c r="BN25" s="81"/>
    </row>
    <row r="26" spans="2:66" s="7" customFormat="1" ht="17.25" customHeight="1" x14ac:dyDescent="0.35">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80" t="s">
        <v>10</v>
      </c>
      <c r="AK26" s="79"/>
      <c r="AL26" s="79"/>
      <c r="AM26" s="79" t="s">
        <v>202</v>
      </c>
      <c r="AN26" s="79"/>
      <c r="AO26" s="79"/>
      <c r="AP26" s="79"/>
      <c r="AQ26" s="79"/>
      <c r="AR26" s="79"/>
      <c r="AS26" s="79"/>
      <c r="AT26" s="79"/>
      <c r="AU26" s="79"/>
      <c r="AV26" s="79" t="s">
        <v>48</v>
      </c>
      <c r="AW26" s="79"/>
      <c r="AX26" s="79"/>
      <c r="AY26" s="79"/>
      <c r="AZ26" s="79" t="s">
        <v>17</v>
      </c>
      <c r="BA26" s="79"/>
      <c r="BB26" s="79"/>
      <c r="BC26" s="79"/>
      <c r="BD26" s="79" t="s">
        <v>248</v>
      </c>
      <c r="BE26" s="79"/>
      <c r="BF26" s="79"/>
      <c r="BG26" s="79"/>
      <c r="BH26" s="79"/>
      <c r="BI26" s="79" t="s">
        <v>741</v>
      </c>
      <c r="BJ26" s="79"/>
      <c r="BK26" s="79"/>
      <c r="BL26" s="79"/>
      <c r="BM26" s="79"/>
      <c r="BN26" s="81"/>
    </row>
    <row r="27" spans="2:66" s="7" customFormat="1" ht="17.25" customHeight="1" x14ac:dyDescent="0.35">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80" t="s">
        <v>10</v>
      </c>
      <c r="AK27" s="79"/>
      <c r="AL27" s="79"/>
      <c r="AM27" s="79" t="s">
        <v>202</v>
      </c>
      <c r="AN27" s="79"/>
      <c r="AO27" s="79"/>
      <c r="AP27" s="79"/>
      <c r="AQ27" s="79"/>
      <c r="AR27" s="79"/>
      <c r="AS27" s="79"/>
      <c r="AT27" s="79"/>
      <c r="AU27" s="79"/>
      <c r="AV27" s="79" t="s">
        <v>48</v>
      </c>
      <c r="AW27" s="79"/>
      <c r="AX27" s="79"/>
      <c r="AY27" s="79"/>
      <c r="AZ27" s="79" t="s">
        <v>17</v>
      </c>
      <c r="BA27" s="79"/>
      <c r="BB27" s="79"/>
      <c r="BC27" s="79"/>
      <c r="BD27" s="79" t="s">
        <v>248</v>
      </c>
      <c r="BE27" s="79"/>
      <c r="BF27" s="79"/>
      <c r="BG27" s="79"/>
      <c r="BH27" s="79"/>
      <c r="BI27" s="79" t="s">
        <v>741</v>
      </c>
      <c r="BJ27" s="79"/>
      <c r="BK27" s="79"/>
      <c r="BL27" s="79"/>
      <c r="BM27" s="79"/>
      <c r="BN27" s="81"/>
    </row>
    <row r="28" spans="2:66" s="7" customFormat="1" ht="17.25" customHeight="1" x14ac:dyDescent="0.35">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80" t="s">
        <v>10</v>
      </c>
      <c r="AK28" s="79"/>
      <c r="AL28" s="79"/>
      <c r="AM28" s="79" t="s">
        <v>202</v>
      </c>
      <c r="AN28" s="79"/>
      <c r="AO28" s="79"/>
      <c r="AP28" s="79"/>
      <c r="AQ28" s="79"/>
      <c r="AR28" s="79"/>
      <c r="AS28" s="79"/>
      <c r="AT28" s="79"/>
      <c r="AU28" s="79"/>
      <c r="AV28" s="79" t="s">
        <v>48</v>
      </c>
      <c r="AW28" s="79"/>
      <c r="AX28" s="79"/>
      <c r="AY28" s="79"/>
      <c r="AZ28" s="79" t="s">
        <v>17</v>
      </c>
      <c r="BA28" s="79"/>
      <c r="BB28" s="79"/>
      <c r="BC28" s="79"/>
      <c r="BD28" s="79" t="s">
        <v>248</v>
      </c>
      <c r="BE28" s="79"/>
      <c r="BF28" s="79"/>
      <c r="BG28" s="79"/>
      <c r="BH28" s="79"/>
      <c r="BI28" s="79" t="s">
        <v>741</v>
      </c>
      <c r="BJ28" s="79"/>
      <c r="BK28" s="79"/>
      <c r="BL28" s="79"/>
      <c r="BM28" s="79"/>
      <c r="BN28" s="81"/>
    </row>
    <row r="29" spans="2:66" s="7" customFormat="1" ht="17.25" customHeight="1" x14ac:dyDescent="0.35">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80" t="s">
        <v>10</v>
      </c>
      <c r="AK29" s="79"/>
      <c r="AL29" s="79"/>
      <c r="AM29" s="79" t="s">
        <v>202</v>
      </c>
      <c r="AN29" s="79"/>
      <c r="AO29" s="79"/>
      <c r="AP29" s="79"/>
      <c r="AQ29" s="79"/>
      <c r="AR29" s="79"/>
      <c r="AS29" s="79"/>
      <c r="AT29" s="79"/>
      <c r="AU29" s="79"/>
      <c r="AV29" s="79" t="s">
        <v>48</v>
      </c>
      <c r="AW29" s="79"/>
      <c r="AX29" s="79"/>
      <c r="AY29" s="79"/>
      <c r="AZ29" s="79" t="s">
        <v>17</v>
      </c>
      <c r="BA29" s="79"/>
      <c r="BB29" s="79"/>
      <c r="BC29" s="79"/>
      <c r="BD29" s="79" t="s">
        <v>248</v>
      </c>
      <c r="BE29" s="79"/>
      <c r="BF29" s="79"/>
      <c r="BG29" s="79"/>
      <c r="BH29" s="79"/>
      <c r="BI29" s="79" t="s">
        <v>741</v>
      </c>
      <c r="BJ29" s="79"/>
      <c r="BK29" s="79"/>
      <c r="BL29" s="79"/>
      <c r="BM29" s="79"/>
      <c r="BN29" s="81"/>
    </row>
    <row r="30" spans="2:66" s="7" customFormat="1" ht="17.25" customHeight="1" x14ac:dyDescent="0.35">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80" t="s">
        <v>10</v>
      </c>
      <c r="AK30" s="79"/>
      <c r="AL30" s="79"/>
      <c r="AM30" s="79" t="s">
        <v>202</v>
      </c>
      <c r="AN30" s="79"/>
      <c r="AO30" s="79"/>
      <c r="AP30" s="79"/>
      <c r="AQ30" s="79"/>
      <c r="AR30" s="79"/>
      <c r="AS30" s="79"/>
      <c r="AT30" s="79"/>
      <c r="AU30" s="79"/>
      <c r="AV30" s="79" t="s">
        <v>48</v>
      </c>
      <c r="AW30" s="79"/>
      <c r="AX30" s="79"/>
      <c r="AY30" s="79"/>
      <c r="AZ30" s="79" t="s">
        <v>17</v>
      </c>
      <c r="BA30" s="79"/>
      <c r="BB30" s="79"/>
      <c r="BC30" s="79"/>
      <c r="BD30" s="79" t="s">
        <v>248</v>
      </c>
      <c r="BE30" s="79"/>
      <c r="BF30" s="79"/>
      <c r="BG30" s="79"/>
      <c r="BH30" s="79"/>
      <c r="BI30" s="79" t="s">
        <v>741</v>
      </c>
      <c r="BJ30" s="79"/>
      <c r="BK30" s="79"/>
      <c r="BL30" s="79"/>
      <c r="BM30" s="79"/>
      <c r="BN30" s="81"/>
    </row>
    <row r="31" spans="2:66" s="7" customFormat="1" ht="17.25" customHeight="1" x14ac:dyDescent="0.35">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80" t="s">
        <v>10</v>
      </c>
      <c r="AK31" s="79"/>
      <c r="AL31" s="79"/>
      <c r="AM31" s="79" t="s">
        <v>202</v>
      </c>
      <c r="AN31" s="79"/>
      <c r="AO31" s="79"/>
      <c r="AP31" s="79"/>
      <c r="AQ31" s="79"/>
      <c r="AR31" s="79"/>
      <c r="AS31" s="79"/>
      <c r="AT31" s="79"/>
      <c r="AU31" s="79"/>
      <c r="AV31" s="79" t="s">
        <v>48</v>
      </c>
      <c r="AW31" s="79"/>
      <c r="AX31" s="79"/>
      <c r="AY31" s="79"/>
      <c r="AZ31" s="79" t="s">
        <v>17</v>
      </c>
      <c r="BA31" s="79"/>
      <c r="BB31" s="79"/>
      <c r="BC31" s="79"/>
      <c r="BD31" s="79" t="s">
        <v>248</v>
      </c>
      <c r="BE31" s="79"/>
      <c r="BF31" s="79"/>
      <c r="BG31" s="79"/>
      <c r="BH31" s="79"/>
      <c r="BI31" s="79" t="s">
        <v>741</v>
      </c>
      <c r="BJ31" s="79"/>
      <c r="BK31" s="79"/>
      <c r="BL31" s="79"/>
      <c r="BM31" s="79"/>
      <c r="BN31" s="81"/>
    </row>
    <row r="32" spans="2:66" s="7" customFormat="1" ht="17.25" customHeight="1" x14ac:dyDescent="0.35">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80" t="s">
        <v>10</v>
      </c>
      <c r="AK32" s="79"/>
      <c r="AL32" s="79"/>
      <c r="AM32" s="79" t="s">
        <v>202</v>
      </c>
      <c r="AN32" s="79"/>
      <c r="AO32" s="79"/>
      <c r="AP32" s="79"/>
      <c r="AQ32" s="79"/>
      <c r="AR32" s="79"/>
      <c r="AS32" s="79"/>
      <c r="AT32" s="79"/>
      <c r="AU32" s="79"/>
      <c r="AV32" s="79" t="s">
        <v>48</v>
      </c>
      <c r="AW32" s="79"/>
      <c r="AX32" s="79"/>
      <c r="AY32" s="79"/>
      <c r="AZ32" s="79" t="s">
        <v>17</v>
      </c>
      <c r="BA32" s="79"/>
      <c r="BB32" s="79"/>
      <c r="BC32" s="79"/>
      <c r="BD32" s="79" t="s">
        <v>248</v>
      </c>
      <c r="BE32" s="79"/>
      <c r="BF32" s="79"/>
      <c r="BG32" s="79"/>
      <c r="BH32" s="79"/>
      <c r="BI32" s="79" t="s">
        <v>741</v>
      </c>
      <c r="BJ32" s="79"/>
      <c r="BK32" s="79"/>
      <c r="BL32" s="79"/>
      <c r="BM32" s="79"/>
      <c r="BN32" s="81"/>
    </row>
    <row r="33" spans="2:66" s="7" customFormat="1" ht="17.25" customHeight="1" x14ac:dyDescent="0.35">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80" t="s">
        <v>10</v>
      </c>
      <c r="AK33" s="79"/>
      <c r="AL33" s="79"/>
      <c r="AM33" s="79" t="s">
        <v>202</v>
      </c>
      <c r="AN33" s="79"/>
      <c r="AO33" s="79"/>
      <c r="AP33" s="79"/>
      <c r="AQ33" s="79"/>
      <c r="AR33" s="79"/>
      <c r="AS33" s="79"/>
      <c r="AT33" s="79"/>
      <c r="AU33" s="79"/>
      <c r="AV33" s="79" t="s">
        <v>48</v>
      </c>
      <c r="AW33" s="79"/>
      <c r="AX33" s="79"/>
      <c r="AY33" s="79"/>
      <c r="AZ33" s="79" t="s">
        <v>17</v>
      </c>
      <c r="BA33" s="79"/>
      <c r="BB33" s="79"/>
      <c r="BC33" s="79"/>
      <c r="BD33" s="79" t="s">
        <v>248</v>
      </c>
      <c r="BE33" s="79"/>
      <c r="BF33" s="79"/>
      <c r="BG33" s="79"/>
      <c r="BH33" s="79"/>
      <c r="BI33" s="79" t="s">
        <v>741</v>
      </c>
      <c r="BJ33" s="79"/>
      <c r="BK33" s="79"/>
      <c r="BL33" s="79"/>
      <c r="BM33" s="79"/>
      <c r="BN33" s="81"/>
    </row>
    <row r="34" spans="2:66" s="7" customFormat="1" ht="17.25" customHeight="1" x14ac:dyDescent="0.35">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80" t="s">
        <v>10</v>
      </c>
      <c r="AK34" s="79"/>
      <c r="AL34" s="79"/>
      <c r="AM34" s="79" t="s">
        <v>202</v>
      </c>
      <c r="AN34" s="79"/>
      <c r="AO34" s="79"/>
      <c r="AP34" s="79"/>
      <c r="AQ34" s="79"/>
      <c r="AR34" s="79"/>
      <c r="AS34" s="79"/>
      <c r="AT34" s="79"/>
      <c r="AU34" s="79"/>
      <c r="AV34" s="79" t="s">
        <v>48</v>
      </c>
      <c r="AW34" s="79"/>
      <c r="AX34" s="79"/>
      <c r="AY34" s="79"/>
      <c r="AZ34" s="79" t="s">
        <v>17</v>
      </c>
      <c r="BA34" s="79"/>
      <c r="BB34" s="79"/>
      <c r="BC34" s="79"/>
      <c r="BD34" s="79" t="s">
        <v>248</v>
      </c>
      <c r="BE34" s="79"/>
      <c r="BF34" s="79"/>
      <c r="BG34" s="79"/>
      <c r="BH34" s="79"/>
      <c r="BI34" s="79" t="s">
        <v>741</v>
      </c>
      <c r="BJ34" s="79"/>
      <c r="BK34" s="79"/>
      <c r="BL34" s="79"/>
      <c r="BM34" s="79"/>
      <c r="BN34" s="81"/>
    </row>
    <row r="35" spans="2:66" s="7" customFormat="1" ht="17.25" customHeight="1" x14ac:dyDescent="0.35">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80" t="s">
        <v>10</v>
      </c>
      <c r="AK35" s="79"/>
      <c r="AL35" s="79"/>
      <c r="AM35" s="79" t="s">
        <v>202</v>
      </c>
      <c r="AN35" s="79"/>
      <c r="AO35" s="79"/>
      <c r="AP35" s="79"/>
      <c r="AQ35" s="79"/>
      <c r="AR35" s="79"/>
      <c r="AS35" s="79"/>
      <c r="AT35" s="79"/>
      <c r="AU35" s="79"/>
      <c r="AV35" s="79" t="s">
        <v>48</v>
      </c>
      <c r="AW35" s="79"/>
      <c r="AX35" s="79"/>
      <c r="AY35" s="79"/>
      <c r="AZ35" s="79" t="s">
        <v>17</v>
      </c>
      <c r="BA35" s="79"/>
      <c r="BB35" s="79"/>
      <c r="BC35" s="79"/>
      <c r="BD35" s="79" t="s">
        <v>248</v>
      </c>
      <c r="BE35" s="79"/>
      <c r="BF35" s="79"/>
      <c r="BG35" s="79"/>
      <c r="BH35" s="79"/>
      <c r="BI35" s="79" t="s">
        <v>741</v>
      </c>
      <c r="BJ35" s="79"/>
      <c r="BK35" s="79"/>
      <c r="BL35" s="79"/>
      <c r="BM35" s="79"/>
      <c r="BN35" s="81"/>
    </row>
    <row r="36" spans="2:66" s="7" customFormat="1" ht="17.25" customHeight="1" x14ac:dyDescent="0.35">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80" t="s">
        <v>10</v>
      </c>
      <c r="AK36" s="79"/>
      <c r="AL36" s="79"/>
      <c r="AM36" s="79" t="s">
        <v>202</v>
      </c>
      <c r="AN36" s="79"/>
      <c r="AO36" s="79"/>
      <c r="AP36" s="79"/>
      <c r="AQ36" s="79"/>
      <c r="AR36" s="79"/>
      <c r="AS36" s="79"/>
      <c r="AT36" s="79"/>
      <c r="AU36" s="79"/>
      <c r="AV36" s="79" t="s">
        <v>48</v>
      </c>
      <c r="AW36" s="79"/>
      <c r="AX36" s="79"/>
      <c r="AY36" s="79"/>
      <c r="AZ36" s="79" t="s">
        <v>17</v>
      </c>
      <c r="BA36" s="79"/>
      <c r="BB36" s="79"/>
      <c r="BC36" s="79"/>
      <c r="BD36" s="79" t="s">
        <v>248</v>
      </c>
      <c r="BE36" s="79"/>
      <c r="BF36" s="79"/>
      <c r="BG36" s="79"/>
      <c r="BH36" s="79"/>
      <c r="BI36" s="79" t="s">
        <v>741</v>
      </c>
      <c r="BJ36" s="79"/>
      <c r="BK36" s="79"/>
      <c r="BL36" s="79"/>
      <c r="BM36" s="79"/>
      <c r="BN36" s="81"/>
    </row>
    <row r="37" spans="2:66" s="7" customFormat="1" ht="17.25" customHeight="1" x14ac:dyDescent="0.35">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80" t="s">
        <v>10</v>
      </c>
      <c r="AK37" s="79"/>
      <c r="AL37" s="79"/>
      <c r="AM37" s="79" t="s">
        <v>202</v>
      </c>
      <c r="AN37" s="79"/>
      <c r="AO37" s="79"/>
      <c r="AP37" s="79"/>
      <c r="AQ37" s="79"/>
      <c r="AR37" s="79"/>
      <c r="AS37" s="79"/>
      <c r="AT37" s="79"/>
      <c r="AU37" s="79"/>
      <c r="AV37" s="79" t="s">
        <v>48</v>
      </c>
      <c r="AW37" s="79"/>
      <c r="AX37" s="79"/>
      <c r="AY37" s="79"/>
      <c r="AZ37" s="79" t="s">
        <v>17</v>
      </c>
      <c r="BA37" s="79"/>
      <c r="BB37" s="79"/>
      <c r="BC37" s="79"/>
      <c r="BD37" s="79" t="s">
        <v>248</v>
      </c>
      <c r="BE37" s="79"/>
      <c r="BF37" s="79"/>
      <c r="BG37" s="79"/>
      <c r="BH37" s="79"/>
      <c r="BI37" s="79" t="s">
        <v>741</v>
      </c>
      <c r="BJ37" s="79"/>
      <c r="BK37" s="79"/>
      <c r="BL37" s="79"/>
      <c r="BM37" s="79"/>
      <c r="BN37" s="81"/>
    </row>
    <row r="38" spans="2:66" s="7" customFormat="1" ht="17.25" customHeight="1" x14ac:dyDescent="0.35">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80" t="s">
        <v>10</v>
      </c>
      <c r="AK38" s="79"/>
      <c r="AL38" s="79"/>
      <c r="AM38" s="79" t="s">
        <v>202</v>
      </c>
      <c r="AN38" s="79"/>
      <c r="AO38" s="79"/>
      <c r="AP38" s="79"/>
      <c r="AQ38" s="79"/>
      <c r="AR38" s="79"/>
      <c r="AS38" s="79"/>
      <c r="AT38" s="79"/>
      <c r="AU38" s="79"/>
      <c r="AV38" s="79" t="s">
        <v>48</v>
      </c>
      <c r="AW38" s="79"/>
      <c r="AX38" s="79"/>
      <c r="AY38" s="79"/>
      <c r="AZ38" s="79" t="s">
        <v>17</v>
      </c>
      <c r="BA38" s="79"/>
      <c r="BB38" s="79"/>
      <c r="BC38" s="79"/>
      <c r="BD38" s="79" t="s">
        <v>248</v>
      </c>
      <c r="BE38" s="79"/>
      <c r="BF38" s="79"/>
      <c r="BG38" s="79"/>
      <c r="BH38" s="79"/>
      <c r="BI38" s="79" t="s">
        <v>741</v>
      </c>
      <c r="BJ38" s="79"/>
      <c r="BK38" s="79"/>
      <c r="BL38" s="79"/>
      <c r="BM38" s="79"/>
      <c r="BN38" s="81"/>
    </row>
    <row r="39" spans="2:66" s="7" customFormat="1" ht="17.25" customHeight="1" x14ac:dyDescent="0.35">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80" t="s">
        <v>10</v>
      </c>
      <c r="AK39" s="79"/>
      <c r="AL39" s="79"/>
      <c r="AM39" s="79" t="s">
        <v>202</v>
      </c>
      <c r="AN39" s="79"/>
      <c r="AO39" s="79"/>
      <c r="AP39" s="79"/>
      <c r="AQ39" s="79"/>
      <c r="AR39" s="79"/>
      <c r="AS39" s="79"/>
      <c r="AT39" s="79"/>
      <c r="AU39" s="79"/>
      <c r="AV39" s="79" t="s">
        <v>48</v>
      </c>
      <c r="AW39" s="79"/>
      <c r="AX39" s="79"/>
      <c r="AY39" s="79"/>
      <c r="AZ39" s="79" t="s">
        <v>17</v>
      </c>
      <c r="BA39" s="79"/>
      <c r="BB39" s="79"/>
      <c r="BC39" s="79"/>
      <c r="BD39" s="79" t="s">
        <v>248</v>
      </c>
      <c r="BE39" s="79"/>
      <c r="BF39" s="79"/>
      <c r="BG39" s="79"/>
      <c r="BH39" s="79"/>
      <c r="BI39" s="79" t="s">
        <v>741</v>
      </c>
      <c r="BJ39" s="79"/>
      <c r="BK39" s="79"/>
      <c r="BL39" s="79"/>
      <c r="BM39" s="79"/>
      <c r="BN39" s="81"/>
    </row>
    <row r="40" spans="2:66" s="7" customFormat="1" ht="17.25" customHeight="1" x14ac:dyDescent="0.35">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80" t="s">
        <v>10</v>
      </c>
      <c r="AK40" s="79"/>
      <c r="AL40" s="79"/>
      <c r="AM40" s="79" t="s">
        <v>202</v>
      </c>
      <c r="AN40" s="79"/>
      <c r="AO40" s="79"/>
      <c r="AP40" s="79"/>
      <c r="AQ40" s="79"/>
      <c r="AR40" s="79"/>
      <c r="AS40" s="79"/>
      <c r="AT40" s="79"/>
      <c r="AU40" s="79"/>
      <c r="AV40" s="79" t="s">
        <v>48</v>
      </c>
      <c r="AW40" s="79"/>
      <c r="AX40" s="79"/>
      <c r="AY40" s="79"/>
      <c r="AZ40" s="79" t="s">
        <v>17</v>
      </c>
      <c r="BA40" s="79"/>
      <c r="BB40" s="79"/>
      <c r="BC40" s="79"/>
      <c r="BD40" s="79" t="s">
        <v>248</v>
      </c>
      <c r="BE40" s="79"/>
      <c r="BF40" s="79"/>
      <c r="BG40" s="79"/>
      <c r="BH40" s="79"/>
      <c r="BI40" s="79" t="s">
        <v>741</v>
      </c>
      <c r="BJ40" s="79"/>
      <c r="BK40" s="79"/>
      <c r="BL40" s="79"/>
      <c r="BM40" s="79"/>
      <c r="BN40" s="81"/>
    </row>
    <row r="41" spans="2:66" s="7" customFormat="1" ht="17.25" customHeight="1" x14ac:dyDescent="0.35">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80" t="s">
        <v>10</v>
      </c>
      <c r="AK41" s="79"/>
      <c r="AL41" s="79"/>
      <c r="AM41" s="79" t="s">
        <v>202</v>
      </c>
      <c r="AN41" s="79"/>
      <c r="AO41" s="79"/>
      <c r="AP41" s="79"/>
      <c r="AQ41" s="79"/>
      <c r="AR41" s="79"/>
      <c r="AS41" s="79"/>
      <c r="AT41" s="79"/>
      <c r="AU41" s="79"/>
      <c r="AV41" s="79" t="s">
        <v>48</v>
      </c>
      <c r="AW41" s="79"/>
      <c r="AX41" s="79"/>
      <c r="AY41" s="79"/>
      <c r="AZ41" s="79" t="s">
        <v>17</v>
      </c>
      <c r="BA41" s="79"/>
      <c r="BB41" s="79"/>
      <c r="BC41" s="79"/>
      <c r="BD41" s="79" t="s">
        <v>248</v>
      </c>
      <c r="BE41" s="79"/>
      <c r="BF41" s="79"/>
      <c r="BG41" s="79"/>
      <c r="BH41" s="79"/>
      <c r="BI41" s="79" t="s">
        <v>741</v>
      </c>
      <c r="BJ41" s="79"/>
      <c r="BK41" s="79"/>
      <c r="BL41" s="79"/>
      <c r="BM41" s="79"/>
      <c r="BN41" s="81"/>
    </row>
    <row r="42" spans="2:66" s="7" customFormat="1" ht="17.25" customHeight="1" x14ac:dyDescent="0.35">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80" t="s">
        <v>10</v>
      </c>
      <c r="AK42" s="79"/>
      <c r="AL42" s="79"/>
      <c r="AM42" s="79" t="s">
        <v>202</v>
      </c>
      <c r="AN42" s="79"/>
      <c r="AO42" s="79"/>
      <c r="AP42" s="79"/>
      <c r="AQ42" s="79"/>
      <c r="AR42" s="79"/>
      <c r="AS42" s="79"/>
      <c r="AT42" s="79"/>
      <c r="AU42" s="79"/>
      <c r="AV42" s="79" t="s">
        <v>48</v>
      </c>
      <c r="AW42" s="79"/>
      <c r="AX42" s="79"/>
      <c r="AY42" s="79"/>
      <c r="AZ42" s="79" t="s">
        <v>17</v>
      </c>
      <c r="BA42" s="79"/>
      <c r="BB42" s="79"/>
      <c r="BC42" s="79"/>
      <c r="BD42" s="79" t="s">
        <v>248</v>
      </c>
      <c r="BE42" s="79"/>
      <c r="BF42" s="79"/>
      <c r="BG42" s="79"/>
      <c r="BH42" s="79"/>
      <c r="BI42" s="79" t="s">
        <v>741</v>
      </c>
      <c r="BJ42" s="79"/>
      <c r="BK42" s="79"/>
      <c r="BL42" s="79"/>
      <c r="BM42" s="79"/>
      <c r="BN42" s="81"/>
    </row>
    <row r="43" spans="2:66" s="7" customFormat="1" ht="17.25" customHeight="1" x14ac:dyDescent="0.35">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80" t="s">
        <v>10</v>
      </c>
      <c r="AK43" s="79"/>
      <c r="AL43" s="79"/>
      <c r="AM43" s="79" t="s">
        <v>202</v>
      </c>
      <c r="AN43" s="79"/>
      <c r="AO43" s="79"/>
      <c r="AP43" s="79"/>
      <c r="AQ43" s="79"/>
      <c r="AR43" s="79"/>
      <c r="AS43" s="79"/>
      <c r="AT43" s="79"/>
      <c r="AU43" s="79"/>
      <c r="AV43" s="79" t="s">
        <v>48</v>
      </c>
      <c r="AW43" s="79"/>
      <c r="AX43" s="79"/>
      <c r="AY43" s="79"/>
      <c r="AZ43" s="79" t="s">
        <v>17</v>
      </c>
      <c r="BA43" s="79"/>
      <c r="BB43" s="79"/>
      <c r="BC43" s="79"/>
      <c r="BD43" s="79" t="s">
        <v>248</v>
      </c>
      <c r="BE43" s="79"/>
      <c r="BF43" s="79"/>
      <c r="BG43" s="79"/>
      <c r="BH43" s="79"/>
      <c r="BI43" s="79" t="s">
        <v>741</v>
      </c>
      <c r="BJ43" s="79"/>
      <c r="BK43" s="79"/>
      <c r="BL43" s="79"/>
      <c r="BM43" s="79"/>
      <c r="BN43" s="81"/>
    </row>
    <row r="44" spans="2:66" s="7" customFormat="1" ht="17.25" customHeight="1" x14ac:dyDescent="0.35">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80" t="s">
        <v>10</v>
      </c>
      <c r="AK44" s="79"/>
      <c r="AL44" s="79"/>
      <c r="AM44" s="79" t="s">
        <v>202</v>
      </c>
      <c r="AN44" s="79"/>
      <c r="AO44" s="79"/>
      <c r="AP44" s="79"/>
      <c r="AQ44" s="79"/>
      <c r="AR44" s="79"/>
      <c r="AS44" s="79"/>
      <c r="AT44" s="79"/>
      <c r="AU44" s="79"/>
      <c r="AV44" s="79" t="s">
        <v>48</v>
      </c>
      <c r="AW44" s="79"/>
      <c r="AX44" s="79"/>
      <c r="AY44" s="79"/>
      <c r="AZ44" s="79" t="s">
        <v>17</v>
      </c>
      <c r="BA44" s="79"/>
      <c r="BB44" s="79"/>
      <c r="BC44" s="79"/>
      <c r="BD44" s="79" t="s">
        <v>248</v>
      </c>
      <c r="BE44" s="79"/>
      <c r="BF44" s="79"/>
      <c r="BG44" s="79"/>
      <c r="BH44" s="79"/>
      <c r="BI44" s="79" t="s">
        <v>741</v>
      </c>
      <c r="BJ44" s="79"/>
      <c r="BK44" s="79"/>
      <c r="BL44" s="79"/>
      <c r="BM44" s="79"/>
      <c r="BN44" s="81"/>
    </row>
    <row r="45" spans="2:66" s="7" customFormat="1" ht="17.25" customHeight="1" x14ac:dyDescent="0.35">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80" t="s">
        <v>10</v>
      </c>
      <c r="AK45" s="79"/>
      <c r="AL45" s="79"/>
      <c r="AM45" s="79" t="s">
        <v>202</v>
      </c>
      <c r="AN45" s="79"/>
      <c r="AO45" s="79"/>
      <c r="AP45" s="79"/>
      <c r="AQ45" s="79"/>
      <c r="AR45" s="79"/>
      <c r="AS45" s="79"/>
      <c r="AT45" s="79"/>
      <c r="AU45" s="79"/>
      <c r="AV45" s="79" t="s">
        <v>48</v>
      </c>
      <c r="AW45" s="79"/>
      <c r="AX45" s="79"/>
      <c r="AY45" s="79"/>
      <c r="AZ45" s="79" t="s">
        <v>17</v>
      </c>
      <c r="BA45" s="79"/>
      <c r="BB45" s="79"/>
      <c r="BC45" s="79"/>
      <c r="BD45" s="79" t="s">
        <v>248</v>
      </c>
      <c r="BE45" s="79"/>
      <c r="BF45" s="79"/>
      <c r="BG45" s="79"/>
      <c r="BH45" s="79"/>
      <c r="BI45" s="79" t="s">
        <v>741</v>
      </c>
      <c r="BJ45" s="79"/>
      <c r="BK45" s="79"/>
      <c r="BL45" s="79"/>
      <c r="BM45" s="79"/>
      <c r="BN45" s="81"/>
    </row>
    <row r="46" spans="2:66" s="7" customFormat="1" ht="17.25" customHeight="1" x14ac:dyDescent="0.35">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80" t="s">
        <v>10</v>
      </c>
      <c r="AK46" s="79"/>
      <c r="AL46" s="79"/>
      <c r="AM46" s="79" t="s">
        <v>202</v>
      </c>
      <c r="AN46" s="79"/>
      <c r="AO46" s="79"/>
      <c r="AP46" s="79"/>
      <c r="AQ46" s="79"/>
      <c r="AR46" s="79"/>
      <c r="AS46" s="79"/>
      <c r="AT46" s="79"/>
      <c r="AU46" s="79"/>
      <c r="AV46" s="79" t="s">
        <v>48</v>
      </c>
      <c r="AW46" s="79"/>
      <c r="AX46" s="79"/>
      <c r="AY46" s="79"/>
      <c r="AZ46" s="79" t="s">
        <v>17</v>
      </c>
      <c r="BA46" s="79"/>
      <c r="BB46" s="79"/>
      <c r="BC46" s="79"/>
      <c r="BD46" s="79" t="s">
        <v>248</v>
      </c>
      <c r="BE46" s="79"/>
      <c r="BF46" s="79"/>
      <c r="BG46" s="79"/>
      <c r="BH46" s="79"/>
      <c r="BI46" s="79" t="s">
        <v>741</v>
      </c>
      <c r="BJ46" s="79"/>
      <c r="BK46" s="79"/>
      <c r="BL46" s="79"/>
      <c r="BM46" s="79"/>
      <c r="BN46" s="81"/>
    </row>
    <row r="47" spans="2:66" s="7" customFormat="1" ht="17.25" customHeight="1" x14ac:dyDescent="0.35">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80" t="s">
        <v>10</v>
      </c>
      <c r="AK47" s="79"/>
      <c r="AL47" s="79"/>
      <c r="AM47" s="79" t="s">
        <v>202</v>
      </c>
      <c r="AN47" s="79"/>
      <c r="AO47" s="79"/>
      <c r="AP47" s="79"/>
      <c r="AQ47" s="79"/>
      <c r="AR47" s="79"/>
      <c r="AS47" s="79"/>
      <c r="AT47" s="79"/>
      <c r="AU47" s="79"/>
      <c r="AV47" s="79" t="s">
        <v>48</v>
      </c>
      <c r="AW47" s="79"/>
      <c r="AX47" s="79"/>
      <c r="AY47" s="79"/>
      <c r="AZ47" s="79" t="s">
        <v>17</v>
      </c>
      <c r="BA47" s="79"/>
      <c r="BB47" s="79"/>
      <c r="BC47" s="79"/>
      <c r="BD47" s="79" t="s">
        <v>248</v>
      </c>
      <c r="BE47" s="79"/>
      <c r="BF47" s="79"/>
      <c r="BG47" s="79"/>
      <c r="BH47" s="79"/>
      <c r="BI47" s="79" t="s">
        <v>741</v>
      </c>
      <c r="BJ47" s="79"/>
      <c r="BK47" s="79"/>
      <c r="BL47" s="79"/>
      <c r="BM47" s="79"/>
      <c r="BN47" s="81"/>
    </row>
    <row r="48" spans="2:66" s="7" customFormat="1" ht="17.25" customHeight="1" x14ac:dyDescent="0.35">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80" t="s">
        <v>10</v>
      </c>
      <c r="AK48" s="79"/>
      <c r="AL48" s="79"/>
      <c r="AM48" s="79" t="s">
        <v>202</v>
      </c>
      <c r="AN48" s="79"/>
      <c r="AO48" s="79"/>
      <c r="AP48" s="79"/>
      <c r="AQ48" s="79"/>
      <c r="AR48" s="79"/>
      <c r="AS48" s="79"/>
      <c r="AT48" s="79"/>
      <c r="AU48" s="79"/>
      <c r="AV48" s="79" t="s">
        <v>48</v>
      </c>
      <c r="AW48" s="79"/>
      <c r="AX48" s="79"/>
      <c r="AY48" s="79"/>
      <c r="AZ48" s="79" t="s">
        <v>17</v>
      </c>
      <c r="BA48" s="79"/>
      <c r="BB48" s="79"/>
      <c r="BC48" s="79"/>
      <c r="BD48" s="79" t="s">
        <v>248</v>
      </c>
      <c r="BE48" s="79"/>
      <c r="BF48" s="79"/>
      <c r="BG48" s="79"/>
      <c r="BH48" s="79"/>
      <c r="BI48" s="79" t="s">
        <v>741</v>
      </c>
      <c r="BJ48" s="79"/>
      <c r="BK48" s="79"/>
      <c r="BL48" s="79"/>
      <c r="BM48" s="79"/>
      <c r="BN48" s="81"/>
    </row>
    <row r="49" spans="2:66" s="7" customFormat="1" ht="17.25" customHeight="1" x14ac:dyDescent="0.35">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80" t="s">
        <v>10</v>
      </c>
      <c r="AK49" s="79"/>
      <c r="AL49" s="79"/>
      <c r="AM49" s="79" t="s">
        <v>202</v>
      </c>
      <c r="AN49" s="79"/>
      <c r="AO49" s="79"/>
      <c r="AP49" s="79"/>
      <c r="AQ49" s="79"/>
      <c r="AR49" s="79"/>
      <c r="AS49" s="79"/>
      <c r="AT49" s="79"/>
      <c r="AU49" s="79"/>
      <c r="AV49" s="79" t="s">
        <v>48</v>
      </c>
      <c r="AW49" s="79"/>
      <c r="AX49" s="79"/>
      <c r="AY49" s="79"/>
      <c r="AZ49" s="79" t="s">
        <v>17</v>
      </c>
      <c r="BA49" s="79"/>
      <c r="BB49" s="79"/>
      <c r="BC49" s="79"/>
      <c r="BD49" s="79" t="s">
        <v>248</v>
      </c>
      <c r="BE49" s="79"/>
      <c r="BF49" s="79"/>
      <c r="BG49" s="79"/>
      <c r="BH49" s="79"/>
      <c r="BI49" s="79" t="s">
        <v>741</v>
      </c>
      <c r="BJ49" s="79"/>
      <c r="BK49" s="79"/>
      <c r="BL49" s="79"/>
      <c r="BM49" s="79"/>
      <c r="BN49" s="81"/>
    </row>
    <row r="50" spans="2:66" s="7" customFormat="1" ht="17.25" customHeight="1" x14ac:dyDescent="0.35">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80" t="s">
        <v>10</v>
      </c>
      <c r="AK50" s="79"/>
      <c r="AL50" s="79"/>
      <c r="AM50" s="79" t="s">
        <v>202</v>
      </c>
      <c r="AN50" s="79"/>
      <c r="AO50" s="79"/>
      <c r="AP50" s="79"/>
      <c r="AQ50" s="79"/>
      <c r="AR50" s="79"/>
      <c r="AS50" s="79"/>
      <c r="AT50" s="79"/>
      <c r="AU50" s="79"/>
      <c r="AV50" s="79" t="s">
        <v>48</v>
      </c>
      <c r="AW50" s="79"/>
      <c r="AX50" s="79"/>
      <c r="AY50" s="79"/>
      <c r="AZ50" s="79" t="s">
        <v>17</v>
      </c>
      <c r="BA50" s="79"/>
      <c r="BB50" s="79"/>
      <c r="BC50" s="79"/>
      <c r="BD50" s="79" t="s">
        <v>248</v>
      </c>
      <c r="BE50" s="79"/>
      <c r="BF50" s="79"/>
      <c r="BG50" s="79"/>
      <c r="BH50" s="79"/>
      <c r="BI50" s="79" t="s">
        <v>741</v>
      </c>
      <c r="BJ50" s="79"/>
      <c r="BK50" s="79"/>
      <c r="BL50" s="79"/>
      <c r="BM50" s="79"/>
      <c r="BN50" s="81"/>
    </row>
    <row r="51" spans="2:66" s="7" customFormat="1" ht="17.25" customHeight="1" x14ac:dyDescent="0.35">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80" t="s">
        <v>10</v>
      </c>
      <c r="AK51" s="79"/>
      <c r="AL51" s="79"/>
      <c r="AM51" s="79" t="s">
        <v>202</v>
      </c>
      <c r="AN51" s="79"/>
      <c r="AO51" s="79"/>
      <c r="AP51" s="79"/>
      <c r="AQ51" s="79"/>
      <c r="AR51" s="79"/>
      <c r="AS51" s="79"/>
      <c r="AT51" s="79"/>
      <c r="AU51" s="79"/>
      <c r="AV51" s="79" t="s">
        <v>48</v>
      </c>
      <c r="AW51" s="79"/>
      <c r="AX51" s="79"/>
      <c r="AY51" s="79"/>
      <c r="AZ51" s="79" t="s">
        <v>17</v>
      </c>
      <c r="BA51" s="79"/>
      <c r="BB51" s="79"/>
      <c r="BC51" s="79"/>
      <c r="BD51" s="79" t="s">
        <v>248</v>
      </c>
      <c r="BE51" s="79"/>
      <c r="BF51" s="79"/>
      <c r="BG51" s="79"/>
      <c r="BH51" s="79"/>
      <c r="BI51" s="79" t="s">
        <v>741</v>
      </c>
      <c r="BJ51" s="79"/>
      <c r="BK51" s="79"/>
      <c r="BL51" s="79"/>
      <c r="BM51" s="79"/>
      <c r="BN51" s="81"/>
    </row>
    <row r="52" spans="2:66" s="7" customFormat="1" ht="17.25" customHeight="1" x14ac:dyDescent="0.35">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80" t="s">
        <v>10</v>
      </c>
      <c r="AK52" s="79"/>
      <c r="AL52" s="79"/>
      <c r="AM52" s="79" t="s">
        <v>202</v>
      </c>
      <c r="AN52" s="79"/>
      <c r="AO52" s="79"/>
      <c r="AP52" s="79"/>
      <c r="AQ52" s="79"/>
      <c r="AR52" s="79"/>
      <c r="AS52" s="79"/>
      <c r="AT52" s="79"/>
      <c r="AU52" s="79"/>
      <c r="AV52" s="79" t="s">
        <v>48</v>
      </c>
      <c r="AW52" s="79"/>
      <c r="AX52" s="79"/>
      <c r="AY52" s="79"/>
      <c r="AZ52" s="79" t="s">
        <v>17</v>
      </c>
      <c r="BA52" s="79"/>
      <c r="BB52" s="79"/>
      <c r="BC52" s="79"/>
      <c r="BD52" s="79" t="s">
        <v>248</v>
      </c>
      <c r="BE52" s="79"/>
      <c r="BF52" s="79"/>
      <c r="BG52" s="79"/>
      <c r="BH52" s="79"/>
      <c r="BI52" s="79" t="s">
        <v>741</v>
      </c>
      <c r="BJ52" s="79"/>
      <c r="BK52" s="79"/>
      <c r="BL52" s="79"/>
      <c r="BM52" s="79"/>
      <c r="BN52" s="81"/>
    </row>
    <row r="53" spans="2:66" s="7" customFormat="1" ht="17.25" customHeight="1" x14ac:dyDescent="0.35">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80" t="s">
        <v>10</v>
      </c>
      <c r="AK53" s="79"/>
      <c r="AL53" s="79"/>
      <c r="AM53" s="79" t="s">
        <v>202</v>
      </c>
      <c r="AN53" s="79"/>
      <c r="AO53" s="79"/>
      <c r="AP53" s="79"/>
      <c r="AQ53" s="79"/>
      <c r="AR53" s="79"/>
      <c r="AS53" s="79"/>
      <c r="AT53" s="79"/>
      <c r="AU53" s="79"/>
      <c r="AV53" s="79" t="s">
        <v>48</v>
      </c>
      <c r="AW53" s="79"/>
      <c r="AX53" s="79"/>
      <c r="AY53" s="79"/>
      <c r="AZ53" s="79" t="s">
        <v>17</v>
      </c>
      <c r="BA53" s="79"/>
      <c r="BB53" s="79"/>
      <c r="BC53" s="79"/>
      <c r="BD53" s="79" t="s">
        <v>248</v>
      </c>
      <c r="BE53" s="79"/>
      <c r="BF53" s="79"/>
      <c r="BG53" s="79"/>
      <c r="BH53" s="79"/>
      <c r="BI53" s="79" t="s">
        <v>741</v>
      </c>
      <c r="BJ53" s="79"/>
      <c r="BK53" s="79"/>
      <c r="BL53" s="79"/>
      <c r="BM53" s="79"/>
      <c r="BN53" s="81"/>
    </row>
    <row r="54" spans="2:66" s="7" customFormat="1" ht="17.25" customHeight="1" x14ac:dyDescent="0.35">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80" t="s">
        <v>10</v>
      </c>
      <c r="AK54" s="79"/>
      <c r="AL54" s="79"/>
      <c r="AM54" s="79" t="s">
        <v>202</v>
      </c>
      <c r="AN54" s="79"/>
      <c r="AO54" s="79"/>
      <c r="AP54" s="79"/>
      <c r="AQ54" s="79"/>
      <c r="AR54" s="79"/>
      <c r="AS54" s="79"/>
      <c r="AT54" s="79"/>
      <c r="AU54" s="79"/>
      <c r="AV54" s="79" t="s">
        <v>48</v>
      </c>
      <c r="AW54" s="79"/>
      <c r="AX54" s="79"/>
      <c r="AY54" s="79"/>
      <c r="AZ54" s="79" t="s">
        <v>17</v>
      </c>
      <c r="BA54" s="79"/>
      <c r="BB54" s="79"/>
      <c r="BC54" s="79"/>
      <c r="BD54" s="79" t="s">
        <v>248</v>
      </c>
      <c r="BE54" s="79"/>
      <c r="BF54" s="79"/>
      <c r="BG54" s="79"/>
      <c r="BH54" s="79"/>
      <c r="BI54" s="79" t="s">
        <v>741</v>
      </c>
      <c r="BJ54" s="79"/>
      <c r="BK54" s="79"/>
      <c r="BL54" s="79"/>
      <c r="BM54" s="79"/>
      <c r="BN54" s="81"/>
    </row>
    <row r="55" spans="2:66" s="7" customFormat="1" ht="17.25" customHeight="1" x14ac:dyDescent="0.35">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80" t="s">
        <v>10</v>
      </c>
      <c r="AK55" s="79"/>
      <c r="AL55" s="79"/>
      <c r="AM55" s="79" t="s">
        <v>202</v>
      </c>
      <c r="AN55" s="79"/>
      <c r="AO55" s="79"/>
      <c r="AP55" s="79"/>
      <c r="AQ55" s="79"/>
      <c r="AR55" s="79"/>
      <c r="AS55" s="79"/>
      <c r="AT55" s="79"/>
      <c r="AU55" s="79"/>
      <c r="AV55" s="79" t="s">
        <v>48</v>
      </c>
      <c r="AW55" s="79"/>
      <c r="AX55" s="79"/>
      <c r="AY55" s="79"/>
      <c r="AZ55" s="79" t="s">
        <v>17</v>
      </c>
      <c r="BA55" s="79"/>
      <c r="BB55" s="79"/>
      <c r="BC55" s="79"/>
      <c r="BD55" s="79" t="s">
        <v>248</v>
      </c>
      <c r="BE55" s="79"/>
      <c r="BF55" s="79"/>
      <c r="BG55" s="79"/>
      <c r="BH55" s="79"/>
      <c r="BI55" s="79" t="s">
        <v>741</v>
      </c>
      <c r="BJ55" s="79"/>
      <c r="BK55" s="79"/>
      <c r="BL55" s="79"/>
      <c r="BM55" s="79"/>
      <c r="BN55" s="81"/>
    </row>
    <row r="56" spans="2:66" s="7" customFormat="1" ht="17.25" customHeight="1" x14ac:dyDescent="0.35">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80" t="s">
        <v>10</v>
      </c>
      <c r="AK56" s="79"/>
      <c r="AL56" s="79"/>
      <c r="AM56" s="79" t="s">
        <v>202</v>
      </c>
      <c r="AN56" s="79"/>
      <c r="AO56" s="79"/>
      <c r="AP56" s="79"/>
      <c r="AQ56" s="79"/>
      <c r="AR56" s="79"/>
      <c r="AS56" s="79"/>
      <c r="AT56" s="79"/>
      <c r="AU56" s="79"/>
      <c r="AV56" s="79" t="s">
        <v>48</v>
      </c>
      <c r="AW56" s="79"/>
      <c r="AX56" s="79"/>
      <c r="AY56" s="79"/>
      <c r="AZ56" s="79" t="s">
        <v>17</v>
      </c>
      <c r="BA56" s="79"/>
      <c r="BB56" s="79"/>
      <c r="BC56" s="79"/>
      <c r="BD56" s="79" t="s">
        <v>248</v>
      </c>
      <c r="BE56" s="79"/>
      <c r="BF56" s="79"/>
      <c r="BG56" s="79"/>
      <c r="BH56" s="79"/>
      <c r="BI56" s="79" t="s">
        <v>741</v>
      </c>
      <c r="BJ56" s="79"/>
      <c r="BK56" s="79"/>
      <c r="BL56" s="79"/>
      <c r="BM56" s="79"/>
      <c r="BN56" s="81"/>
    </row>
    <row r="57" spans="2:66" s="7" customFormat="1" ht="17.25" customHeight="1" x14ac:dyDescent="0.35">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80" t="s">
        <v>10</v>
      </c>
      <c r="AK57" s="79"/>
      <c r="AL57" s="79"/>
      <c r="AM57" s="79" t="s">
        <v>202</v>
      </c>
      <c r="AN57" s="79"/>
      <c r="AO57" s="79"/>
      <c r="AP57" s="79"/>
      <c r="AQ57" s="79"/>
      <c r="AR57" s="79"/>
      <c r="AS57" s="79"/>
      <c r="AT57" s="79"/>
      <c r="AU57" s="79"/>
      <c r="AV57" s="79" t="s">
        <v>48</v>
      </c>
      <c r="AW57" s="79"/>
      <c r="AX57" s="79"/>
      <c r="AY57" s="79"/>
      <c r="AZ57" s="79" t="s">
        <v>17</v>
      </c>
      <c r="BA57" s="79"/>
      <c r="BB57" s="79"/>
      <c r="BC57" s="79"/>
      <c r="BD57" s="79" t="s">
        <v>248</v>
      </c>
      <c r="BE57" s="79"/>
      <c r="BF57" s="79"/>
      <c r="BG57" s="79"/>
      <c r="BH57" s="79"/>
      <c r="BI57" s="79" t="s">
        <v>741</v>
      </c>
      <c r="BJ57" s="79"/>
      <c r="BK57" s="79"/>
      <c r="BL57" s="79"/>
      <c r="BM57" s="79"/>
      <c r="BN57" s="81"/>
    </row>
    <row r="58" spans="2:66" s="7" customFormat="1" ht="17.25" customHeight="1" x14ac:dyDescent="0.35">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row>
  </sheetData>
  <mergeCells count="125">
    <mergeCell ref="B42:J42"/>
    <mergeCell ref="B43:J43"/>
    <mergeCell ref="B44:J44"/>
    <mergeCell ref="B35:J35"/>
    <mergeCell ref="B36:J36"/>
    <mergeCell ref="B37:J37"/>
    <mergeCell ref="B38:J38"/>
    <mergeCell ref="B39:J39"/>
    <mergeCell ref="B45:J45"/>
    <mergeCell ref="B40:J40"/>
    <mergeCell ref="B41:J41"/>
    <mergeCell ref="B55:J55"/>
    <mergeCell ref="K55:P55"/>
    <mergeCell ref="Q55:AI55"/>
    <mergeCell ref="B56:J56"/>
    <mergeCell ref="K56:P56"/>
    <mergeCell ref="Q56:AI56"/>
    <mergeCell ref="B57:J57"/>
    <mergeCell ref="K57:P57"/>
    <mergeCell ref="Q57:AI57"/>
    <mergeCell ref="K45:P45"/>
    <mergeCell ref="Q45:AI45"/>
    <mergeCell ref="B49:J49"/>
    <mergeCell ref="K49:P49"/>
    <mergeCell ref="Q49:AI49"/>
    <mergeCell ref="B50:J50"/>
    <mergeCell ref="K50:P50"/>
    <mergeCell ref="Q50:AI50"/>
    <mergeCell ref="B54:J54"/>
    <mergeCell ref="K54:P54"/>
    <mergeCell ref="Q54:AI54"/>
    <mergeCell ref="B46:J46"/>
    <mergeCell ref="K46:P46"/>
    <mergeCell ref="Q46:AI46"/>
    <mergeCell ref="B47:J47"/>
    <mergeCell ref="K47:P47"/>
    <mergeCell ref="Q47:AI47"/>
    <mergeCell ref="B48:J48"/>
    <mergeCell ref="K48:P48"/>
    <mergeCell ref="Q48:AI48"/>
    <mergeCell ref="B51:J51"/>
    <mergeCell ref="K51:P51"/>
    <mergeCell ref="Q51:AI51"/>
    <mergeCell ref="B52:J52"/>
    <mergeCell ref="K38:P38"/>
    <mergeCell ref="K39:P39"/>
    <mergeCell ref="K40:P40"/>
    <mergeCell ref="K41:P41"/>
    <mergeCell ref="K42:P42"/>
    <mergeCell ref="K43:P43"/>
    <mergeCell ref="Q43:AI43"/>
    <mergeCell ref="K44:P44"/>
    <mergeCell ref="Q44:AI44"/>
    <mergeCell ref="Q37:AI37"/>
    <mergeCell ref="Q38:AI38"/>
    <mergeCell ref="Q39:AI39"/>
    <mergeCell ref="Q40:AI40"/>
    <mergeCell ref="Q41:AI41"/>
    <mergeCell ref="Q42:AI42"/>
    <mergeCell ref="B11:G12"/>
    <mergeCell ref="Q27:AI27"/>
    <mergeCell ref="B19:F20"/>
    <mergeCell ref="B28:J28"/>
    <mergeCell ref="K28:P28"/>
    <mergeCell ref="Q28:AI28"/>
    <mergeCell ref="B29:J29"/>
    <mergeCell ref="K29:P29"/>
    <mergeCell ref="Q29:AI29"/>
    <mergeCell ref="B30:J30"/>
    <mergeCell ref="K30:P30"/>
    <mergeCell ref="Q30:AI30"/>
    <mergeCell ref="B31:J31"/>
    <mergeCell ref="K31:P31"/>
    <mergeCell ref="K35:P35"/>
    <mergeCell ref="Q35:AI35"/>
    <mergeCell ref="K36:P36"/>
    <mergeCell ref="K37:P37"/>
    <mergeCell ref="B27:J27"/>
    <mergeCell ref="K27:P27"/>
    <mergeCell ref="Q36:AI36"/>
    <mergeCell ref="Q31:AI31"/>
    <mergeCell ref="B32:J32"/>
    <mergeCell ref="K32:P32"/>
    <mergeCell ref="Q32:AI32"/>
    <mergeCell ref="B33:J33"/>
    <mergeCell ref="K33:P33"/>
    <mergeCell ref="Q33:AI33"/>
    <mergeCell ref="B34:J34"/>
    <mergeCell ref="K34:P34"/>
    <mergeCell ref="Q34:AI34"/>
    <mergeCell ref="K23:P23"/>
    <mergeCell ref="Q23:AI23"/>
    <mergeCell ref="B24:J24"/>
    <mergeCell ref="K24:P24"/>
    <mergeCell ref="Q24:AI24"/>
    <mergeCell ref="B25:J25"/>
    <mergeCell ref="K25:P25"/>
    <mergeCell ref="Q25:AI25"/>
    <mergeCell ref="B26:J26"/>
    <mergeCell ref="K26:P26"/>
    <mergeCell ref="Q26:AI26"/>
    <mergeCell ref="K52:P52"/>
    <mergeCell ref="Q52:AI52"/>
    <mergeCell ref="B53:J53"/>
    <mergeCell ref="K53:P53"/>
    <mergeCell ref="Q53:AI53"/>
    <mergeCell ref="B6:BN8"/>
    <mergeCell ref="B9:BN9"/>
    <mergeCell ref="AJ19:BN19"/>
    <mergeCell ref="AA19:AI19"/>
    <mergeCell ref="AA20:AI20"/>
    <mergeCell ref="U19:Z19"/>
    <mergeCell ref="U20:Z20"/>
    <mergeCell ref="L19:T19"/>
    <mergeCell ref="L20:T20"/>
    <mergeCell ref="H11:N12"/>
    <mergeCell ref="P11:U12"/>
    <mergeCell ref="V11:AB12"/>
    <mergeCell ref="AD11:AI12"/>
    <mergeCell ref="AJ11:AS12"/>
    <mergeCell ref="K22:P22"/>
    <mergeCell ref="B22:J22"/>
    <mergeCell ref="Q22:AI22"/>
    <mergeCell ref="AJ22:BN22"/>
    <mergeCell ref="B23:J23"/>
  </mergeCells>
  <pageMargins left="0.7" right="0.7" top="0.75" bottom="0.75" header="0.3" footer="0.3"/>
  <pageSetup paperSize="9" scale="54" orientation="portrait" r:id="rId1"/>
  <colBreaks count="1" manualBreakCount="1">
    <brk id="4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288" r:id="rId4" name="Check Box 192">
              <controlPr defaultSize="0" autoFill="0" autoLine="0" autoPict="0">
                <anchor moveWithCells="1">
                  <from>
                    <xdr:col>36</xdr:col>
                    <xdr:colOff>139700</xdr:colOff>
                    <xdr:row>21</xdr:row>
                    <xdr:rowOff>215900</xdr:rowOff>
                  </from>
                  <to>
                    <xdr:col>37</xdr:col>
                    <xdr:colOff>152400</xdr:colOff>
                    <xdr:row>23</xdr:row>
                    <xdr:rowOff>12700</xdr:rowOff>
                  </to>
                </anchor>
              </controlPr>
            </control>
          </mc:Choice>
        </mc:AlternateContent>
        <mc:AlternateContent xmlns:mc="http://schemas.openxmlformats.org/markup-compatibility/2006">
          <mc:Choice Requires="x14">
            <control shapeId="4289" r:id="rId5" name="Check Box 193">
              <controlPr defaultSize="0" autoFill="0" autoLine="0" autoPict="0">
                <anchor moveWithCells="1">
                  <from>
                    <xdr:col>45</xdr:col>
                    <xdr:colOff>88900</xdr:colOff>
                    <xdr:row>21</xdr:row>
                    <xdr:rowOff>203200</xdr:rowOff>
                  </from>
                  <to>
                    <xdr:col>46</xdr:col>
                    <xdr:colOff>114300</xdr:colOff>
                    <xdr:row>23</xdr:row>
                    <xdr:rowOff>12700</xdr:rowOff>
                  </to>
                </anchor>
              </controlPr>
            </control>
          </mc:Choice>
        </mc:AlternateContent>
        <mc:AlternateContent xmlns:mc="http://schemas.openxmlformats.org/markup-compatibility/2006">
          <mc:Choice Requires="x14">
            <control shapeId="4290" r:id="rId6" name="Check Box 194">
              <controlPr defaultSize="0" autoFill="0" autoLine="0" autoPict="0">
                <anchor moveWithCells="1">
                  <from>
                    <xdr:col>49</xdr:col>
                    <xdr:colOff>101600</xdr:colOff>
                    <xdr:row>21</xdr:row>
                    <xdr:rowOff>203200</xdr:rowOff>
                  </from>
                  <to>
                    <xdr:col>50</xdr:col>
                    <xdr:colOff>114300</xdr:colOff>
                    <xdr:row>23</xdr:row>
                    <xdr:rowOff>0</xdr:rowOff>
                  </to>
                </anchor>
              </controlPr>
            </control>
          </mc:Choice>
        </mc:AlternateContent>
        <mc:AlternateContent xmlns:mc="http://schemas.openxmlformats.org/markup-compatibility/2006">
          <mc:Choice Requires="x14">
            <control shapeId="4291" r:id="rId7" name="Check Box 195">
              <controlPr defaultSize="0" autoFill="0" autoLine="0" autoPict="0">
                <anchor moveWithCells="1">
                  <from>
                    <xdr:col>53</xdr:col>
                    <xdr:colOff>127000</xdr:colOff>
                    <xdr:row>21</xdr:row>
                    <xdr:rowOff>203200</xdr:rowOff>
                  </from>
                  <to>
                    <xdr:col>54</xdr:col>
                    <xdr:colOff>152400</xdr:colOff>
                    <xdr:row>23</xdr:row>
                    <xdr:rowOff>12700</xdr:rowOff>
                  </to>
                </anchor>
              </controlPr>
            </control>
          </mc:Choice>
        </mc:AlternateContent>
        <mc:AlternateContent xmlns:mc="http://schemas.openxmlformats.org/markup-compatibility/2006">
          <mc:Choice Requires="x14">
            <control shapeId="4292" r:id="rId8" name="Check Box 196">
              <controlPr defaultSize="0" autoFill="0" autoLine="0" autoPict="0">
                <anchor moveWithCells="1">
                  <from>
                    <xdr:col>58</xdr:col>
                    <xdr:colOff>76200</xdr:colOff>
                    <xdr:row>21</xdr:row>
                    <xdr:rowOff>203200</xdr:rowOff>
                  </from>
                  <to>
                    <xdr:col>59</xdr:col>
                    <xdr:colOff>88900</xdr:colOff>
                    <xdr:row>23</xdr:row>
                    <xdr:rowOff>12700</xdr:rowOff>
                  </to>
                </anchor>
              </controlPr>
            </control>
          </mc:Choice>
        </mc:AlternateContent>
        <mc:AlternateContent xmlns:mc="http://schemas.openxmlformats.org/markup-compatibility/2006">
          <mc:Choice Requires="x14">
            <control shapeId="4293" r:id="rId9" name="Check Box 197">
              <controlPr defaultSize="0" autoFill="0" autoLine="0" autoPict="0">
                <anchor moveWithCells="1">
                  <from>
                    <xdr:col>36</xdr:col>
                    <xdr:colOff>139700</xdr:colOff>
                    <xdr:row>22</xdr:row>
                    <xdr:rowOff>215900</xdr:rowOff>
                  </from>
                  <to>
                    <xdr:col>37</xdr:col>
                    <xdr:colOff>152400</xdr:colOff>
                    <xdr:row>24</xdr:row>
                    <xdr:rowOff>12700</xdr:rowOff>
                  </to>
                </anchor>
              </controlPr>
            </control>
          </mc:Choice>
        </mc:AlternateContent>
        <mc:AlternateContent xmlns:mc="http://schemas.openxmlformats.org/markup-compatibility/2006">
          <mc:Choice Requires="x14">
            <control shapeId="4294" r:id="rId10" name="Check Box 198">
              <controlPr defaultSize="0" autoFill="0" autoLine="0" autoPict="0">
                <anchor moveWithCells="1">
                  <from>
                    <xdr:col>45</xdr:col>
                    <xdr:colOff>88900</xdr:colOff>
                    <xdr:row>22</xdr:row>
                    <xdr:rowOff>203200</xdr:rowOff>
                  </from>
                  <to>
                    <xdr:col>46</xdr:col>
                    <xdr:colOff>114300</xdr:colOff>
                    <xdr:row>24</xdr:row>
                    <xdr:rowOff>12700</xdr:rowOff>
                  </to>
                </anchor>
              </controlPr>
            </control>
          </mc:Choice>
        </mc:AlternateContent>
        <mc:AlternateContent xmlns:mc="http://schemas.openxmlformats.org/markup-compatibility/2006">
          <mc:Choice Requires="x14">
            <control shapeId="4295" r:id="rId11" name="Check Box 199">
              <controlPr defaultSize="0" autoFill="0" autoLine="0" autoPict="0">
                <anchor moveWithCells="1">
                  <from>
                    <xdr:col>49</xdr:col>
                    <xdr:colOff>101600</xdr:colOff>
                    <xdr:row>22</xdr:row>
                    <xdr:rowOff>203200</xdr:rowOff>
                  </from>
                  <to>
                    <xdr:col>50</xdr:col>
                    <xdr:colOff>114300</xdr:colOff>
                    <xdr:row>24</xdr:row>
                    <xdr:rowOff>0</xdr:rowOff>
                  </to>
                </anchor>
              </controlPr>
            </control>
          </mc:Choice>
        </mc:AlternateContent>
        <mc:AlternateContent xmlns:mc="http://schemas.openxmlformats.org/markup-compatibility/2006">
          <mc:Choice Requires="x14">
            <control shapeId="4296" r:id="rId12" name="Check Box 200">
              <controlPr defaultSize="0" autoFill="0" autoLine="0" autoPict="0">
                <anchor moveWithCells="1">
                  <from>
                    <xdr:col>53</xdr:col>
                    <xdr:colOff>127000</xdr:colOff>
                    <xdr:row>22</xdr:row>
                    <xdr:rowOff>203200</xdr:rowOff>
                  </from>
                  <to>
                    <xdr:col>54</xdr:col>
                    <xdr:colOff>152400</xdr:colOff>
                    <xdr:row>24</xdr:row>
                    <xdr:rowOff>12700</xdr:rowOff>
                  </to>
                </anchor>
              </controlPr>
            </control>
          </mc:Choice>
        </mc:AlternateContent>
        <mc:AlternateContent xmlns:mc="http://schemas.openxmlformats.org/markup-compatibility/2006">
          <mc:Choice Requires="x14">
            <control shapeId="4297" r:id="rId13" name="Check Box 201">
              <controlPr defaultSize="0" autoFill="0" autoLine="0" autoPict="0">
                <anchor moveWithCells="1">
                  <from>
                    <xdr:col>58</xdr:col>
                    <xdr:colOff>76200</xdr:colOff>
                    <xdr:row>22</xdr:row>
                    <xdr:rowOff>203200</xdr:rowOff>
                  </from>
                  <to>
                    <xdr:col>59</xdr:col>
                    <xdr:colOff>88900</xdr:colOff>
                    <xdr:row>24</xdr:row>
                    <xdr:rowOff>12700</xdr:rowOff>
                  </to>
                </anchor>
              </controlPr>
            </control>
          </mc:Choice>
        </mc:AlternateContent>
        <mc:AlternateContent xmlns:mc="http://schemas.openxmlformats.org/markup-compatibility/2006">
          <mc:Choice Requires="x14">
            <control shapeId="4298" r:id="rId14" name="Check Box 202">
              <controlPr defaultSize="0" autoFill="0" autoLine="0" autoPict="0">
                <anchor moveWithCells="1">
                  <from>
                    <xdr:col>36</xdr:col>
                    <xdr:colOff>139700</xdr:colOff>
                    <xdr:row>23</xdr:row>
                    <xdr:rowOff>215900</xdr:rowOff>
                  </from>
                  <to>
                    <xdr:col>37</xdr:col>
                    <xdr:colOff>152400</xdr:colOff>
                    <xdr:row>25</xdr:row>
                    <xdr:rowOff>12700</xdr:rowOff>
                  </to>
                </anchor>
              </controlPr>
            </control>
          </mc:Choice>
        </mc:AlternateContent>
        <mc:AlternateContent xmlns:mc="http://schemas.openxmlformats.org/markup-compatibility/2006">
          <mc:Choice Requires="x14">
            <control shapeId="4299" r:id="rId15" name="Check Box 203">
              <controlPr defaultSize="0" autoFill="0" autoLine="0" autoPict="0">
                <anchor moveWithCells="1">
                  <from>
                    <xdr:col>45</xdr:col>
                    <xdr:colOff>88900</xdr:colOff>
                    <xdr:row>23</xdr:row>
                    <xdr:rowOff>203200</xdr:rowOff>
                  </from>
                  <to>
                    <xdr:col>46</xdr:col>
                    <xdr:colOff>114300</xdr:colOff>
                    <xdr:row>25</xdr:row>
                    <xdr:rowOff>12700</xdr:rowOff>
                  </to>
                </anchor>
              </controlPr>
            </control>
          </mc:Choice>
        </mc:AlternateContent>
        <mc:AlternateContent xmlns:mc="http://schemas.openxmlformats.org/markup-compatibility/2006">
          <mc:Choice Requires="x14">
            <control shapeId="4300" r:id="rId16" name="Check Box 204">
              <controlPr defaultSize="0" autoFill="0" autoLine="0" autoPict="0">
                <anchor moveWithCells="1">
                  <from>
                    <xdr:col>49</xdr:col>
                    <xdr:colOff>101600</xdr:colOff>
                    <xdr:row>23</xdr:row>
                    <xdr:rowOff>203200</xdr:rowOff>
                  </from>
                  <to>
                    <xdr:col>50</xdr:col>
                    <xdr:colOff>114300</xdr:colOff>
                    <xdr:row>25</xdr:row>
                    <xdr:rowOff>0</xdr:rowOff>
                  </to>
                </anchor>
              </controlPr>
            </control>
          </mc:Choice>
        </mc:AlternateContent>
        <mc:AlternateContent xmlns:mc="http://schemas.openxmlformats.org/markup-compatibility/2006">
          <mc:Choice Requires="x14">
            <control shapeId="4301" r:id="rId17" name="Check Box 205">
              <controlPr defaultSize="0" autoFill="0" autoLine="0" autoPict="0">
                <anchor moveWithCells="1">
                  <from>
                    <xdr:col>53</xdr:col>
                    <xdr:colOff>127000</xdr:colOff>
                    <xdr:row>23</xdr:row>
                    <xdr:rowOff>203200</xdr:rowOff>
                  </from>
                  <to>
                    <xdr:col>54</xdr:col>
                    <xdr:colOff>152400</xdr:colOff>
                    <xdr:row>25</xdr:row>
                    <xdr:rowOff>12700</xdr:rowOff>
                  </to>
                </anchor>
              </controlPr>
            </control>
          </mc:Choice>
        </mc:AlternateContent>
        <mc:AlternateContent xmlns:mc="http://schemas.openxmlformats.org/markup-compatibility/2006">
          <mc:Choice Requires="x14">
            <control shapeId="4302" r:id="rId18" name="Check Box 206">
              <controlPr defaultSize="0" autoFill="0" autoLine="0" autoPict="0">
                <anchor moveWithCells="1">
                  <from>
                    <xdr:col>58</xdr:col>
                    <xdr:colOff>76200</xdr:colOff>
                    <xdr:row>23</xdr:row>
                    <xdr:rowOff>203200</xdr:rowOff>
                  </from>
                  <to>
                    <xdr:col>59</xdr:col>
                    <xdr:colOff>88900</xdr:colOff>
                    <xdr:row>25</xdr:row>
                    <xdr:rowOff>12700</xdr:rowOff>
                  </to>
                </anchor>
              </controlPr>
            </control>
          </mc:Choice>
        </mc:AlternateContent>
        <mc:AlternateContent xmlns:mc="http://schemas.openxmlformats.org/markup-compatibility/2006">
          <mc:Choice Requires="x14">
            <control shapeId="4303" r:id="rId19" name="Check Box 207">
              <controlPr defaultSize="0" autoFill="0" autoLine="0" autoPict="0">
                <anchor moveWithCells="1">
                  <from>
                    <xdr:col>36</xdr:col>
                    <xdr:colOff>139700</xdr:colOff>
                    <xdr:row>24</xdr:row>
                    <xdr:rowOff>215900</xdr:rowOff>
                  </from>
                  <to>
                    <xdr:col>37</xdr:col>
                    <xdr:colOff>152400</xdr:colOff>
                    <xdr:row>26</xdr:row>
                    <xdr:rowOff>12700</xdr:rowOff>
                  </to>
                </anchor>
              </controlPr>
            </control>
          </mc:Choice>
        </mc:AlternateContent>
        <mc:AlternateContent xmlns:mc="http://schemas.openxmlformats.org/markup-compatibility/2006">
          <mc:Choice Requires="x14">
            <control shapeId="4304" r:id="rId20" name="Check Box 208">
              <controlPr defaultSize="0" autoFill="0" autoLine="0" autoPict="0">
                <anchor moveWithCells="1">
                  <from>
                    <xdr:col>45</xdr:col>
                    <xdr:colOff>88900</xdr:colOff>
                    <xdr:row>24</xdr:row>
                    <xdr:rowOff>203200</xdr:rowOff>
                  </from>
                  <to>
                    <xdr:col>46</xdr:col>
                    <xdr:colOff>114300</xdr:colOff>
                    <xdr:row>26</xdr:row>
                    <xdr:rowOff>12700</xdr:rowOff>
                  </to>
                </anchor>
              </controlPr>
            </control>
          </mc:Choice>
        </mc:AlternateContent>
        <mc:AlternateContent xmlns:mc="http://schemas.openxmlformats.org/markup-compatibility/2006">
          <mc:Choice Requires="x14">
            <control shapeId="4305" r:id="rId21" name="Check Box 209">
              <controlPr defaultSize="0" autoFill="0" autoLine="0" autoPict="0">
                <anchor moveWithCells="1">
                  <from>
                    <xdr:col>49</xdr:col>
                    <xdr:colOff>101600</xdr:colOff>
                    <xdr:row>24</xdr:row>
                    <xdr:rowOff>203200</xdr:rowOff>
                  </from>
                  <to>
                    <xdr:col>50</xdr:col>
                    <xdr:colOff>114300</xdr:colOff>
                    <xdr:row>26</xdr:row>
                    <xdr:rowOff>0</xdr:rowOff>
                  </to>
                </anchor>
              </controlPr>
            </control>
          </mc:Choice>
        </mc:AlternateContent>
        <mc:AlternateContent xmlns:mc="http://schemas.openxmlformats.org/markup-compatibility/2006">
          <mc:Choice Requires="x14">
            <control shapeId="4306" r:id="rId22" name="Check Box 210">
              <controlPr defaultSize="0" autoFill="0" autoLine="0" autoPict="0">
                <anchor moveWithCells="1">
                  <from>
                    <xdr:col>53</xdr:col>
                    <xdr:colOff>127000</xdr:colOff>
                    <xdr:row>24</xdr:row>
                    <xdr:rowOff>203200</xdr:rowOff>
                  </from>
                  <to>
                    <xdr:col>54</xdr:col>
                    <xdr:colOff>152400</xdr:colOff>
                    <xdr:row>26</xdr:row>
                    <xdr:rowOff>12700</xdr:rowOff>
                  </to>
                </anchor>
              </controlPr>
            </control>
          </mc:Choice>
        </mc:AlternateContent>
        <mc:AlternateContent xmlns:mc="http://schemas.openxmlformats.org/markup-compatibility/2006">
          <mc:Choice Requires="x14">
            <control shapeId="4307" r:id="rId23" name="Check Box 211">
              <controlPr defaultSize="0" autoFill="0" autoLine="0" autoPict="0">
                <anchor moveWithCells="1">
                  <from>
                    <xdr:col>58</xdr:col>
                    <xdr:colOff>76200</xdr:colOff>
                    <xdr:row>24</xdr:row>
                    <xdr:rowOff>203200</xdr:rowOff>
                  </from>
                  <to>
                    <xdr:col>59</xdr:col>
                    <xdr:colOff>88900</xdr:colOff>
                    <xdr:row>26</xdr:row>
                    <xdr:rowOff>12700</xdr:rowOff>
                  </to>
                </anchor>
              </controlPr>
            </control>
          </mc:Choice>
        </mc:AlternateContent>
        <mc:AlternateContent xmlns:mc="http://schemas.openxmlformats.org/markup-compatibility/2006">
          <mc:Choice Requires="x14">
            <control shapeId="4308" r:id="rId24" name="Check Box 212">
              <controlPr defaultSize="0" autoFill="0" autoLine="0" autoPict="0">
                <anchor moveWithCells="1">
                  <from>
                    <xdr:col>36</xdr:col>
                    <xdr:colOff>139700</xdr:colOff>
                    <xdr:row>25</xdr:row>
                    <xdr:rowOff>215900</xdr:rowOff>
                  </from>
                  <to>
                    <xdr:col>37</xdr:col>
                    <xdr:colOff>152400</xdr:colOff>
                    <xdr:row>27</xdr:row>
                    <xdr:rowOff>12700</xdr:rowOff>
                  </to>
                </anchor>
              </controlPr>
            </control>
          </mc:Choice>
        </mc:AlternateContent>
        <mc:AlternateContent xmlns:mc="http://schemas.openxmlformats.org/markup-compatibility/2006">
          <mc:Choice Requires="x14">
            <control shapeId="4309" r:id="rId25" name="Check Box 213">
              <controlPr defaultSize="0" autoFill="0" autoLine="0" autoPict="0">
                <anchor moveWithCells="1">
                  <from>
                    <xdr:col>45</xdr:col>
                    <xdr:colOff>88900</xdr:colOff>
                    <xdr:row>25</xdr:row>
                    <xdr:rowOff>203200</xdr:rowOff>
                  </from>
                  <to>
                    <xdr:col>46</xdr:col>
                    <xdr:colOff>114300</xdr:colOff>
                    <xdr:row>27</xdr:row>
                    <xdr:rowOff>12700</xdr:rowOff>
                  </to>
                </anchor>
              </controlPr>
            </control>
          </mc:Choice>
        </mc:AlternateContent>
        <mc:AlternateContent xmlns:mc="http://schemas.openxmlformats.org/markup-compatibility/2006">
          <mc:Choice Requires="x14">
            <control shapeId="4310" r:id="rId26" name="Check Box 214">
              <controlPr defaultSize="0" autoFill="0" autoLine="0" autoPict="0">
                <anchor moveWithCells="1">
                  <from>
                    <xdr:col>49</xdr:col>
                    <xdr:colOff>101600</xdr:colOff>
                    <xdr:row>25</xdr:row>
                    <xdr:rowOff>203200</xdr:rowOff>
                  </from>
                  <to>
                    <xdr:col>50</xdr:col>
                    <xdr:colOff>114300</xdr:colOff>
                    <xdr:row>27</xdr:row>
                    <xdr:rowOff>0</xdr:rowOff>
                  </to>
                </anchor>
              </controlPr>
            </control>
          </mc:Choice>
        </mc:AlternateContent>
        <mc:AlternateContent xmlns:mc="http://schemas.openxmlformats.org/markup-compatibility/2006">
          <mc:Choice Requires="x14">
            <control shapeId="4311" r:id="rId27" name="Check Box 215">
              <controlPr defaultSize="0" autoFill="0" autoLine="0" autoPict="0">
                <anchor moveWithCells="1">
                  <from>
                    <xdr:col>53</xdr:col>
                    <xdr:colOff>127000</xdr:colOff>
                    <xdr:row>25</xdr:row>
                    <xdr:rowOff>203200</xdr:rowOff>
                  </from>
                  <to>
                    <xdr:col>54</xdr:col>
                    <xdr:colOff>152400</xdr:colOff>
                    <xdr:row>27</xdr:row>
                    <xdr:rowOff>12700</xdr:rowOff>
                  </to>
                </anchor>
              </controlPr>
            </control>
          </mc:Choice>
        </mc:AlternateContent>
        <mc:AlternateContent xmlns:mc="http://schemas.openxmlformats.org/markup-compatibility/2006">
          <mc:Choice Requires="x14">
            <control shapeId="4312" r:id="rId28" name="Check Box 216">
              <controlPr defaultSize="0" autoFill="0" autoLine="0" autoPict="0">
                <anchor moveWithCells="1">
                  <from>
                    <xdr:col>58</xdr:col>
                    <xdr:colOff>76200</xdr:colOff>
                    <xdr:row>25</xdr:row>
                    <xdr:rowOff>203200</xdr:rowOff>
                  </from>
                  <to>
                    <xdr:col>59</xdr:col>
                    <xdr:colOff>88900</xdr:colOff>
                    <xdr:row>27</xdr:row>
                    <xdr:rowOff>12700</xdr:rowOff>
                  </to>
                </anchor>
              </controlPr>
            </control>
          </mc:Choice>
        </mc:AlternateContent>
        <mc:AlternateContent xmlns:mc="http://schemas.openxmlformats.org/markup-compatibility/2006">
          <mc:Choice Requires="x14">
            <control shapeId="4313" r:id="rId29" name="Check Box 217">
              <controlPr defaultSize="0" autoFill="0" autoLine="0" autoPict="0">
                <anchor moveWithCells="1">
                  <from>
                    <xdr:col>36</xdr:col>
                    <xdr:colOff>139700</xdr:colOff>
                    <xdr:row>26</xdr:row>
                    <xdr:rowOff>215900</xdr:rowOff>
                  </from>
                  <to>
                    <xdr:col>37</xdr:col>
                    <xdr:colOff>152400</xdr:colOff>
                    <xdr:row>28</xdr:row>
                    <xdr:rowOff>12700</xdr:rowOff>
                  </to>
                </anchor>
              </controlPr>
            </control>
          </mc:Choice>
        </mc:AlternateContent>
        <mc:AlternateContent xmlns:mc="http://schemas.openxmlformats.org/markup-compatibility/2006">
          <mc:Choice Requires="x14">
            <control shapeId="4314" r:id="rId30" name="Check Box 218">
              <controlPr defaultSize="0" autoFill="0" autoLine="0" autoPict="0">
                <anchor moveWithCells="1">
                  <from>
                    <xdr:col>45</xdr:col>
                    <xdr:colOff>88900</xdr:colOff>
                    <xdr:row>26</xdr:row>
                    <xdr:rowOff>203200</xdr:rowOff>
                  </from>
                  <to>
                    <xdr:col>46</xdr:col>
                    <xdr:colOff>114300</xdr:colOff>
                    <xdr:row>28</xdr:row>
                    <xdr:rowOff>12700</xdr:rowOff>
                  </to>
                </anchor>
              </controlPr>
            </control>
          </mc:Choice>
        </mc:AlternateContent>
        <mc:AlternateContent xmlns:mc="http://schemas.openxmlformats.org/markup-compatibility/2006">
          <mc:Choice Requires="x14">
            <control shapeId="4315" r:id="rId31" name="Check Box 219">
              <controlPr defaultSize="0" autoFill="0" autoLine="0" autoPict="0">
                <anchor moveWithCells="1">
                  <from>
                    <xdr:col>49</xdr:col>
                    <xdr:colOff>101600</xdr:colOff>
                    <xdr:row>26</xdr:row>
                    <xdr:rowOff>203200</xdr:rowOff>
                  </from>
                  <to>
                    <xdr:col>50</xdr:col>
                    <xdr:colOff>114300</xdr:colOff>
                    <xdr:row>28</xdr:row>
                    <xdr:rowOff>0</xdr:rowOff>
                  </to>
                </anchor>
              </controlPr>
            </control>
          </mc:Choice>
        </mc:AlternateContent>
        <mc:AlternateContent xmlns:mc="http://schemas.openxmlformats.org/markup-compatibility/2006">
          <mc:Choice Requires="x14">
            <control shapeId="4316" r:id="rId32" name="Check Box 220">
              <controlPr defaultSize="0" autoFill="0" autoLine="0" autoPict="0">
                <anchor moveWithCells="1">
                  <from>
                    <xdr:col>53</xdr:col>
                    <xdr:colOff>127000</xdr:colOff>
                    <xdr:row>26</xdr:row>
                    <xdr:rowOff>203200</xdr:rowOff>
                  </from>
                  <to>
                    <xdr:col>54</xdr:col>
                    <xdr:colOff>152400</xdr:colOff>
                    <xdr:row>28</xdr:row>
                    <xdr:rowOff>12700</xdr:rowOff>
                  </to>
                </anchor>
              </controlPr>
            </control>
          </mc:Choice>
        </mc:AlternateContent>
        <mc:AlternateContent xmlns:mc="http://schemas.openxmlformats.org/markup-compatibility/2006">
          <mc:Choice Requires="x14">
            <control shapeId="4317" r:id="rId33" name="Check Box 221">
              <controlPr defaultSize="0" autoFill="0" autoLine="0" autoPict="0">
                <anchor moveWithCells="1">
                  <from>
                    <xdr:col>58</xdr:col>
                    <xdr:colOff>76200</xdr:colOff>
                    <xdr:row>26</xdr:row>
                    <xdr:rowOff>203200</xdr:rowOff>
                  </from>
                  <to>
                    <xdr:col>59</xdr:col>
                    <xdr:colOff>88900</xdr:colOff>
                    <xdr:row>28</xdr:row>
                    <xdr:rowOff>12700</xdr:rowOff>
                  </to>
                </anchor>
              </controlPr>
            </control>
          </mc:Choice>
        </mc:AlternateContent>
        <mc:AlternateContent xmlns:mc="http://schemas.openxmlformats.org/markup-compatibility/2006">
          <mc:Choice Requires="x14">
            <control shapeId="4318" r:id="rId34" name="Check Box 222">
              <controlPr defaultSize="0" autoFill="0" autoLine="0" autoPict="0">
                <anchor moveWithCells="1">
                  <from>
                    <xdr:col>36</xdr:col>
                    <xdr:colOff>139700</xdr:colOff>
                    <xdr:row>27</xdr:row>
                    <xdr:rowOff>215900</xdr:rowOff>
                  </from>
                  <to>
                    <xdr:col>37</xdr:col>
                    <xdr:colOff>152400</xdr:colOff>
                    <xdr:row>29</xdr:row>
                    <xdr:rowOff>12700</xdr:rowOff>
                  </to>
                </anchor>
              </controlPr>
            </control>
          </mc:Choice>
        </mc:AlternateContent>
        <mc:AlternateContent xmlns:mc="http://schemas.openxmlformats.org/markup-compatibility/2006">
          <mc:Choice Requires="x14">
            <control shapeId="4319" r:id="rId35" name="Check Box 223">
              <controlPr defaultSize="0" autoFill="0" autoLine="0" autoPict="0">
                <anchor moveWithCells="1">
                  <from>
                    <xdr:col>45</xdr:col>
                    <xdr:colOff>88900</xdr:colOff>
                    <xdr:row>27</xdr:row>
                    <xdr:rowOff>203200</xdr:rowOff>
                  </from>
                  <to>
                    <xdr:col>46</xdr:col>
                    <xdr:colOff>114300</xdr:colOff>
                    <xdr:row>29</xdr:row>
                    <xdr:rowOff>12700</xdr:rowOff>
                  </to>
                </anchor>
              </controlPr>
            </control>
          </mc:Choice>
        </mc:AlternateContent>
        <mc:AlternateContent xmlns:mc="http://schemas.openxmlformats.org/markup-compatibility/2006">
          <mc:Choice Requires="x14">
            <control shapeId="4320" r:id="rId36" name="Check Box 224">
              <controlPr defaultSize="0" autoFill="0" autoLine="0" autoPict="0">
                <anchor moveWithCells="1">
                  <from>
                    <xdr:col>49</xdr:col>
                    <xdr:colOff>101600</xdr:colOff>
                    <xdr:row>27</xdr:row>
                    <xdr:rowOff>203200</xdr:rowOff>
                  </from>
                  <to>
                    <xdr:col>50</xdr:col>
                    <xdr:colOff>114300</xdr:colOff>
                    <xdr:row>29</xdr:row>
                    <xdr:rowOff>0</xdr:rowOff>
                  </to>
                </anchor>
              </controlPr>
            </control>
          </mc:Choice>
        </mc:AlternateContent>
        <mc:AlternateContent xmlns:mc="http://schemas.openxmlformats.org/markup-compatibility/2006">
          <mc:Choice Requires="x14">
            <control shapeId="4321" r:id="rId37" name="Check Box 225">
              <controlPr defaultSize="0" autoFill="0" autoLine="0" autoPict="0">
                <anchor moveWithCells="1">
                  <from>
                    <xdr:col>53</xdr:col>
                    <xdr:colOff>127000</xdr:colOff>
                    <xdr:row>27</xdr:row>
                    <xdr:rowOff>203200</xdr:rowOff>
                  </from>
                  <to>
                    <xdr:col>54</xdr:col>
                    <xdr:colOff>152400</xdr:colOff>
                    <xdr:row>29</xdr:row>
                    <xdr:rowOff>12700</xdr:rowOff>
                  </to>
                </anchor>
              </controlPr>
            </control>
          </mc:Choice>
        </mc:AlternateContent>
        <mc:AlternateContent xmlns:mc="http://schemas.openxmlformats.org/markup-compatibility/2006">
          <mc:Choice Requires="x14">
            <control shapeId="4322" r:id="rId38" name="Check Box 226">
              <controlPr defaultSize="0" autoFill="0" autoLine="0" autoPict="0">
                <anchor moveWithCells="1">
                  <from>
                    <xdr:col>58</xdr:col>
                    <xdr:colOff>76200</xdr:colOff>
                    <xdr:row>27</xdr:row>
                    <xdr:rowOff>203200</xdr:rowOff>
                  </from>
                  <to>
                    <xdr:col>59</xdr:col>
                    <xdr:colOff>88900</xdr:colOff>
                    <xdr:row>29</xdr:row>
                    <xdr:rowOff>12700</xdr:rowOff>
                  </to>
                </anchor>
              </controlPr>
            </control>
          </mc:Choice>
        </mc:AlternateContent>
        <mc:AlternateContent xmlns:mc="http://schemas.openxmlformats.org/markup-compatibility/2006">
          <mc:Choice Requires="x14">
            <control shapeId="4323" r:id="rId39" name="Check Box 227">
              <controlPr defaultSize="0" autoFill="0" autoLine="0" autoPict="0">
                <anchor moveWithCells="1">
                  <from>
                    <xdr:col>36</xdr:col>
                    <xdr:colOff>139700</xdr:colOff>
                    <xdr:row>28</xdr:row>
                    <xdr:rowOff>215900</xdr:rowOff>
                  </from>
                  <to>
                    <xdr:col>37</xdr:col>
                    <xdr:colOff>152400</xdr:colOff>
                    <xdr:row>30</xdr:row>
                    <xdr:rowOff>12700</xdr:rowOff>
                  </to>
                </anchor>
              </controlPr>
            </control>
          </mc:Choice>
        </mc:AlternateContent>
        <mc:AlternateContent xmlns:mc="http://schemas.openxmlformats.org/markup-compatibility/2006">
          <mc:Choice Requires="x14">
            <control shapeId="4324" r:id="rId40" name="Check Box 228">
              <controlPr defaultSize="0" autoFill="0" autoLine="0" autoPict="0">
                <anchor moveWithCells="1">
                  <from>
                    <xdr:col>45</xdr:col>
                    <xdr:colOff>88900</xdr:colOff>
                    <xdr:row>28</xdr:row>
                    <xdr:rowOff>203200</xdr:rowOff>
                  </from>
                  <to>
                    <xdr:col>46</xdr:col>
                    <xdr:colOff>114300</xdr:colOff>
                    <xdr:row>30</xdr:row>
                    <xdr:rowOff>12700</xdr:rowOff>
                  </to>
                </anchor>
              </controlPr>
            </control>
          </mc:Choice>
        </mc:AlternateContent>
        <mc:AlternateContent xmlns:mc="http://schemas.openxmlformats.org/markup-compatibility/2006">
          <mc:Choice Requires="x14">
            <control shapeId="4325" r:id="rId41" name="Check Box 229">
              <controlPr defaultSize="0" autoFill="0" autoLine="0" autoPict="0">
                <anchor moveWithCells="1">
                  <from>
                    <xdr:col>49</xdr:col>
                    <xdr:colOff>101600</xdr:colOff>
                    <xdr:row>28</xdr:row>
                    <xdr:rowOff>203200</xdr:rowOff>
                  </from>
                  <to>
                    <xdr:col>50</xdr:col>
                    <xdr:colOff>114300</xdr:colOff>
                    <xdr:row>30</xdr:row>
                    <xdr:rowOff>0</xdr:rowOff>
                  </to>
                </anchor>
              </controlPr>
            </control>
          </mc:Choice>
        </mc:AlternateContent>
        <mc:AlternateContent xmlns:mc="http://schemas.openxmlformats.org/markup-compatibility/2006">
          <mc:Choice Requires="x14">
            <control shapeId="4326" r:id="rId42" name="Check Box 230">
              <controlPr defaultSize="0" autoFill="0" autoLine="0" autoPict="0">
                <anchor moveWithCells="1">
                  <from>
                    <xdr:col>53</xdr:col>
                    <xdr:colOff>127000</xdr:colOff>
                    <xdr:row>28</xdr:row>
                    <xdr:rowOff>203200</xdr:rowOff>
                  </from>
                  <to>
                    <xdr:col>54</xdr:col>
                    <xdr:colOff>152400</xdr:colOff>
                    <xdr:row>30</xdr:row>
                    <xdr:rowOff>12700</xdr:rowOff>
                  </to>
                </anchor>
              </controlPr>
            </control>
          </mc:Choice>
        </mc:AlternateContent>
        <mc:AlternateContent xmlns:mc="http://schemas.openxmlformats.org/markup-compatibility/2006">
          <mc:Choice Requires="x14">
            <control shapeId="4327" r:id="rId43" name="Check Box 231">
              <controlPr defaultSize="0" autoFill="0" autoLine="0" autoPict="0">
                <anchor moveWithCells="1">
                  <from>
                    <xdr:col>58</xdr:col>
                    <xdr:colOff>76200</xdr:colOff>
                    <xdr:row>28</xdr:row>
                    <xdr:rowOff>203200</xdr:rowOff>
                  </from>
                  <to>
                    <xdr:col>59</xdr:col>
                    <xdr:colOff>88900</xdr:colOff>
                    <xdr:row>30</xdr:row>
                    <xdr:rowOff>12700</xdr:rowOff>
                  </to>
                </anchor>
              </controlPr>
            </control>
          </mc:Choice>
        </mc:AlternateContent>
        <mc:AlternateContent xmlns:mc="http://schemas.openxmlformats.org/markup-compatibility/2006">
          <mc:Choice Requires="x14">
            <control shapeId="4328" r:id="rId44" name="Check Box 232">
              <controlPr defaultSize="0" autoFill="0" autoLine="0" autoPict="0">
                <anchor moveWithCells="1">
                  <from>
                    <xdr:col>36</xdr:col>
                    <xdr:colOff>139700</xdr:colOff>
                    <xdr:row>29</xdr:row>
                    <xdr:rowOff>215900</xdr:rowOff>
                  </from>
                  <to>
                    <xdr:col>37</xdr:col>
                    <xdr:colOff>152400</xdr:colOff>
                    <xdr:row>31</xdr:row>
                    <xdr:rowOff>12700</xdr:rowOff>
                  </to>
                </anchor>
              </controlPr>
            </control>
          </mc:Choice>
        </mc:AlternateContent>
        <mc:AlternateContent xmlns:mc="http://schemas.openxmlformats.org/markup-compatibility/2006">
          <mc:Choice Requires="x14">
            <control shapeId="4329" r:id="rId45" name="Check Box 233">
              <controlPr defaultSize="0" autoFill="0" autoLine="0" autoPict="0">
                <anchor moveWithCells="1">
                  <from>
                    <xdr:col>45</xdr:col>
                    <xdr:colOff>88900</xdr:colOff>
                    <xdr:row>29</xdr:row>
                    <xdr:rowOff>203200</xdr:rowOff>
                  </from>
                  <to>
                    <xdr:col>46</xdr:col>
                    <xdr:colOff>114300</xdr:colOff>
                    <xdr:row>31</xdr:row>
                    <xdr:rowOff>12700</xdr:rowOff>
                  </to>
                </anchor>
              </controlPr>
            </control>
          </mc:Choice>
        </mc:AlternateContent>
        <mc:AlternateContent xmlns:mc="http://schemas.openxmlformats.org/markup-compatibility/2006">
          <mc:Choice Requires="x14">
            <control shapeId="4330" r:id="rId46" name="Check Box 234">
              <controlPr defaultSize="0" autoFill="0" autoLine="0" autoPict="0">
                <anchor moveWithCells="1">
                  <from>
                    <xdr:col>49</xdr:col>
                    <xdr:colOff>101600</xdr:colOff>
                    <xdr:row>29</xdr:row>
                    <xdr:rowOff>203200</xdr:rowOff>
                  </from>
                  <to>
                    <xdr:col>50</xdr:col>
                    <xdr:colOff>114300</xdr:colOff>
                    <xdr:row>31</xdr:row>
                    <xdr:rowOff>0</xdr:rowOff>
                  </to>
                </anchor>
              </controlPr>
            </control>
          </mc:Choice>
        </mc:AlternateContent>
        <mc:AlternateContent xmlns:mc="http://schemas.openxmlformats.org/markup-compatibility/2006">
          <mc:Choice Requires="x14">
            <control shapeId="4331" r:id="rId47" name="Check Box 235">
              <controlPr defaultSize="0" autoFill="0" autoLine="0" autoPict="0">
                <anchor moveWithCells="1">
                  <from>
                    <xdr:col>53</xdr:col>
                    <xdr:colOff>127000</xdr:colOff>
                    <xdr:row>29</xdr:row>
                    <xdr:rowOff>203200</xdr:rowOff>
                  </from>
                  <to>
                    <xdr:col>54</xdr:col>
                    <xdr:colOff>152400</xdr:colOff>
                    <xdr:row>31</xdr:row>
                    <xdr:rowOff>12700</xdr:rowOff>
                  </to>
                </anchor>
              </controlPr>
            </control>
          </mc:Choice>
        </mc:AlternateContent>
        <mc:AlternateContent xmlns:mc="http://schemas.openxmlformats.org/markup-compatibility/2006">
          <mc:Choice Requires="x14">
            <control shapeId="4332" r:id="rId48" name="Check Box 236">
              <controlPr defaultSize="0" autoFill="0" autoLine="0" autoPict="0">
                <anchor moveWithCells="1">
                  <from>
                    <xdr:col>58</xdr:col>
                    <xdr:colOff>76200</xdr:colOff>
                    <xdr:row>29</xdr:row>
                    <xdr:rowOff>203200</xdr:rowOff>
                  </from>
                  <to>
                    <xdr:col>59</xdr:col>
                    <xdr:colOff>88900</xdr:colOff>
                    <xdr:row>31</xdr:row>
                    <xdr:rowOff>12700</xdr:rowOff>
                  </to>
                </anchor>
              </controlPr>
            </control>
          </mc:Choice>
        </mc:AlternateContent>
        <mc:AlternateContent xmlns:mc="http://schemas.openxmlformats.org/markup-compatibility/2006">
          <mc:Choice Requires="x14">
            <control shapeId="4333" r:id="rId49" name="Check Box 237">
              <controlPr defaultSize="0" autoFill="0" autoLine="0" autoPict="0">
                <anchor moveWithCells="1">
                  <from>
                    <xdr:col>36</xdr:col>
                    <xdr:colOff>139700</xdr:colOff>
                    <xdr:row>30</xdr:row>
                    <xdr:rowOff>215900</xdr:rowOff>
                  </from>
                  <to>
                    <xdr:col>37</xdr:col>
                    <xdr:colOff>152400</xdr:colOff>
                    <xdr:row>32</xdr:row>
                    <xdr:rowOff>12700</xdr:rowOff>
                  </to>
                </anchor>
              </controlPr>
            </control>
          </mc:Choice>
        </mc:AlternateContent>
        <mc:AlternateContent xmlns:mc="http://schemas.openxmlformats.org/markup-compatibility/2006">
          <mc:Choice Requires="x14">
            <control shapeId="4334" r:id="rId50" name="Check Box 238">
              <controlPr defaultSize="0" autoFill="0" autoLine="0" autoPict="0">
                <anchor moveWithCells="1">
                  <from>
                    <xdr:col>45</xdr:col>
                    <xdr:colOff>88900</xdr:colOff>
                    <xdr:row>30</xdr:row>
                    <xdr:rowOff>203200</xdr:rowOff>
                  </from>
                  <to>
                    <xdr:col>46</xdr:col>
                    <xdr:colOff>114300</xdr:colOff>
                    <xdr:row>32</xdr:row>
                    <xdr:rowOff>12700</xdr:rowOff>
                  </to>
                </anchor>
              </controlPr>
            </control>
          </mc:Choice>
        </mc:AlternateContent>
        <mc:AlternateContent xmlns:mc="http://schemas.openxmlformats.org/markup-compatibility/2006">
          <mc:Choice Requires="x14">
            <control shapeId="4335" r:id="rId51" name="Check Box 239">
              <controlPr defaultSize="0" autoFill="0" autoLine="0" autoPict="0">
                <anchor moveWithCells="1">
                  <from>
                    <xdr:col>49</xdr:col>
                    <xdr:colOff>101600</xdr:colOff>
                    <xdr:row>30</xdr:row>
                    <xdr:rowOff>203200</xdr:rowOff>
                  </from>
                  <to>
                    <xdr:col>50</xdr:col>
                    <xdr:colOff>114300</xdr:colOff>
                    <xdr:row>32</xdr:row>
                    <xdr:rowOff>0</xdr:rowOff>
                  </to>
                </anchor>
              </controlPr>
            </control>
          </mc:Choice>
        </mc:AlternateContent>
        <mc:AlternateContent xmlns:mc="http://schemas.openxmlformats.org/markup-compatibility/2006">
          <mc:Choice Requires="x14">
            <control shapeId="4336" r:id="rId52" name="Check Box 240">
              <controlPr defaultSize="0" autoFill="0" autoLine="0" autoPict="0">
                <anchor moveWithCells="1">
                  <from>
                    <xdr:col>53</xdr:col>
                    <xdr:colOff>127000</xdr:colOff>
                    <xdr:row>30</xdr:row>
                    <xdr:rowOff>203200</xdr:rowOff>
                  </from>
                  <to>
                    <xdr:col>54</xdr:col>
                    <xdr:colOff>152400</xdr:colOff>
                    <xdr:row>32</xdr:row>
                    <xdr:rowOff>12700</xdr:rowOff>
                  </to>
                </anchor>
              </controlPr>
            </control>
          </mc:Choice>
        </mc:AlternateContent>
        <mc:AlternateContent xmlns:mc="http://schemas.openxmlformats.org/markup-compatibility/2006">
          <mc:Choice Requires="x14">
            <control shapeId="4337" r:id="rId53" name="Check Box 241">
              <controlPr defaultSize="0" autoFill="0" autoLine="0" autoPict="0">
                <anchor moveWithCells="1">
                  <from>
                    <xdr:col>58</xdr:col>
                    <xdr:colOff>76200</xdr:colOff>
                    <xdr:row>30</xdr:row>
                    <xdr:rowOff>203200</xdr:rowOff>
                  </from>
                  <to>
                    <xdr:col>59</xdr:col>
                    <xdr:colOff>88900</xdr:colOff>
                    <xdr:row>32</xdr:row>
                    <xdr:rowOff>12700</xdr:rowOff>
                  </to>
                </anchor>
              </controlPr>
            </control>
          </mc:Choice>
        </mc:AlternateContent>
        <mc:AlternateContent xmlns:mc="http://schemas.openxmlformats.org/markup-compatibility/2006">
          <mc:Choice Requires="x14">
            <control shapeId="4338" r:id="rId54" name="Check Box 242">
              <controlPr defaultSize="0" autoFill="0" autoLine="0" autoPict="0">
                <anchor moveWithCells="1">
                  <from>
                    <xdr:col>36</xdr:col>
                    <xdr:colOff>139700</xdr:colOff>
                    <xdr:row>31</xdr:row>
                    <xdr:rowOff>215900</xdr:rowOff>
                  </from>
                  <to>
                    <xdr:col>37</xdr:col>
                    <xdr:colOff>152400</xdr:colOff>
                    <xdr:row>33</xdr:row>
                    <xdr:rowOff>12700</xdr:rowOff>
                  </to>
                </anchor>
              </controlPr>
            </control>
          </mc:Choice>
        </mc:AlternateContent>
        <mc:AlternateContent xmlns:mc="http://schemas.openxmlformats.org/markup-compatibility/2006">
          <mc:Choice Requires="x14">
            <control shapeId="4339" r:id="rId55" name="Check Box 243">
              <controlPr defaultSize="0" autoFill="0" autoLine="0" autoPict="0">
                <anchor moveWithCells="1">
                  <from>
                    <xdr:col>45</xdr:col>
                    <xdr:colOff>88900</xdr:colOff>
                    <xdr:row>31</xdr:row>
                    <xdr:rowOff>203200</xdr:rowOff>
                  </from>
                  <to>
                    <xdr:col>46</xdr:col>
                    <xdr:colOff>114300</xdr:colOff>
                    <xdr:row>33</xdr:row>
                    <xdr:rowOff>12700</xdr:rowOff>
                  </to>
                </anchor>
              </controlPr>
            </control>
          </mc:Choice>
        </mc:AlternateContent>
        <mc:AlternateContent xmlns:mc="http://schemas.openxmlformats.org/markup-compatibility/2006">
          <mc:Choice Requires="x14">
            <control shapeId="4340" r:id="rId56" name="Check Box 244">
              <controlPr defaultSize="0" autoFill="0" autoLine="0" autoPict="0">
                <anchor moveWithCells="1">
                  <from>
                    <xdr:col>49</xdr:col>
                    <xdr:colOff>101600</xdr:colOff>
                    <xdr:row>31</xdr:row>
                    <xdr:rowOff>203200</xdr:rowOff>
                  </from>
                  <to>
                    <xdr:col>50</xdr:col>
                    <xdr:colOff>114300</xdr:colOff>
                    <xdr:row>33</xdr:row>
                    <xdr:rowOff>0</xdr:rowOff>
                  </to>
                </anchor>
              </controlPr>
            </control>
          </mc:Choice>
        </mc:AlternateContent>
        <mc:AlternateContent xmlns:mc="http://schemas.openxmlformats.org/markup-compatibility/2006">
          <mc:Choice Requires="x14">
            <control shapeId="4341" r:id="rId57" name="Check Box 245">
              <controlPr defaultSize="0" autoFill="0" autoLine="0" autoPict="0">
                <anchor moveWithCells="1">
                  <from>
                    <xdr:col>53</xdr:col>
                    <xdr:colOff>127000</xdr:colOff>
                    <xdr:row>31</xdr:row>
                    <xdr:rowOff>203200</xdr:rowOff>
                  </from>
                  <to>
                    <xdr:col>54</xdr:col>
                    <xdr:colOff>152400</xdr:colOff>
                    <xdr:row>33</xdr:row>
                    <xdr:rowOff>12700</xdr:rowOff>
                  </to>
                </anchor>
              </controlPr>
            </control>
          </mc:Choice>
        </mc:AlternateContent>
        <mc:AlternateContent xmlns:mc="http://schemas.openxmlformats.org/markup-compatibility/2006">
          <mc:Choice Requires="x14">
            <control shapeId="4342" r:id="rId58" name="Check Box 246">
              <controlPr defaultSize="0" autoFill="0" autoLine="0" autoPict="0">
                <anchor moveWithCells="1">
                  <from>
                    <xdr:col>58</xdr:col>
                    <xdr:colOff>76200</xdr:colOff>
                    <xdr:row>31</xdr:row>
                    <xdr:rowOff>203200</xdr:rowOff>
                  </from>
                  <to>
                    <xdr:col>59</xdr:col>
                    <xdr:colOff>88900</xdr:colOff>
                    <xdr:row>33</xdr:row>
                    <xdr:rowOff>12700</xdr:rowOff>
                  </to>
                </anchor>
              </controlPr>
            </control>
          </mc:Choice>
        </mc:AlternateContent>
        <mc:AlternateContent xmlns:mc="http://schemas.openxmlformats.org/markup-compatibility/2006">
          <mc:Choice Requires="x14">
            <control shapeId="4343" r:id="rId59" name="Check Box 247">
              <controlPr defaultSize="0" autoFill="0" autoLine="0" autoPict="0">
                <anchor moveWithCells="1">
                  <from>
                    <xdr:col>36</xdr:col>
                    <xdr:colOff>139700</xdr:colOff>
                    <xdr:row>32</xdr:row>
                    <xdr:rowOff>215900</xdr:rowOff>
                  </from>
                  <to>
                    <xdr:col>37</xdr:col>
                    <xdr:colOff>152400</xdr:colOff>
                    <xdr:row>34</xdr:row>
                    <xdr:rowOff>12700</xdr:rowOff>
                  </to>
                </anchor>
              </controlPr>
            </control>
          </mc:Choice>
        </mc:AlternateContent>
        <mc:AlternateContent xmlns:mc="http://schemas.openxmlformats.org/markup-compatibility/2006">
          <mc:Choice Requires="x14">
            <control shapeId="4344" r:id="rId60" name="Check Box 248">
              <controlPr defaultSize="0" autoFill="0" autoLine="0" autoPict="0">
                <anchor moveWithCells="1">
                  <from>
                    <xdr:col>45</xdr:col>
                    <xdr:colOff>88900</xdr:colOff>
                    <xdr:row>32</xdr:row>
                    <xdr:rowOff>203200</xdr:rowOff>
                  </from>
                  <to>
                    <xdr:col>46</xdr:col>
                    <xdr:colOff>114300</xdr:colOff>
                    <xdr:row>34</xdr:row>
                    <xdr:rowOff>12700</xdr:rowOff>
                  </to>
                </anchor>
              </controlPr>
            </control>
          </mc:Choice>
        </mc:AlternateContent>
        <mc:AlternateContent xmlns:mc="http://schemas.openxmlformats.org/markup-compatibility/2006">
          <mc:Choice Requires="x14">
            <control shapeId="4345" r:id="rId61" name="Check Box 249">
              <controlPr defaultSize="0" autoFill="0" autoLine="0" autoPict="0">
                <anchor moveWithCells="1">
                  <from>
                    <xdr:col>49</xdr:col>
                    <xdr:colOff>101600</xdr:colOff>
                    <xdr:row>32</xdr:row>
                    <xdr:rowOff>203200</xdr:rowOff>
                  </from>
                  <to>
                    <xdr:col>50</xdr:col>
                    <xdr:colOff>114300</xdr:colOff>
                    <xdr:row>34</xdr:row>
                    <xdr:rowOff>0</xdr:rowOff>
                  </to>
                </anchor>
              </controlPr>
            </control>
          </mc:Choice>
        </mc:AlternateContent>
        <mc:AlternateContent xmlns:mc="http://schemas.openxmlformats.org/markup-compatibility/2006">
          <mc:Choice Requires="x14">
            <control shapeId="4346" r:id="rId62" name="Check Box 250">
              <controlPr defaultSize="0" autoFill="0" autoLine="0" autoPict="0">
                <anchor moveWithCells="1">
                  <from>
                    <xdr:col>53</xdr:col>
                    <xdr:colOff>127000</xdr:colOff>
                    <xdr:row>32</xdr:row>
                    <xdr:rowOff>203200</xdr:rowOff>
                  </from>
                  <to>
                    <xdr:col>54</xdr:col>
                    <xdr:colOff>152400</xdr:colOff>
                    <xdr:row>34</xdr:row>
                    <xdr:rowOff>12700</xdr:rowOff>
                  </to>
                </anchor>
              </controlPr>
            </control>
          </mc:Choice>
        </mc:AlternateContent>
        <mc:AlternateContent xmlns:mc="http://schemas.openxmlformats.org/markup-compatibility/2006">
          <mc:Choice Requires="x14">
            <control shapeId="4347" r:id="rId63" name="Check Box 251">
              <controlPr defaultSize="0" autoFill="0" autoLine="0" autoPict="0">
                <anchor moveWithCells="1">
                  <from>
                    <xdr:col>58</xdr:col>
                    <xdr:colOff>76200</xdr:colOff>
                    <xdr:row>32</xdr:row>
                    <xdr:rowOff>203200</xdr:rowOff>
                  </from>
                  <to>
                    <xdr:col>59</xdr:col>
                    <xdr:colOff>88900</xdr:colOff>
                    <xdr:row>34</xdr:row>
                    <xdr:rowOff>12700</xdr:rowOff>
                  </to>
                </anchor>
              </controlPr>
            </control>
          </mc:Choice>
        </mc:AlternateContent>
        <mc:AlternateContent xmlns:mc="http://schemas.openxmlformats.org/markup-compatibility/2006">
          <mc:Choice Requires="x14">
            <control shapeId="4348" r:id="rId64" name="Check Box 252">
              <controlPr defaultSize="0" autoFill="0" autoLine="0" autoPict="0">
                <anchor moveWithCells="1">
                  <from>
                    <xdr:col>36</xdr:col>
                    <xdr:colOff>139700</xdr:colOff>
                    <xdr:row>33</xdr:row>
                    <xdr:rowOff>215900</xdr:rowOff>
                  </from>
                  <to>
                    <xdr:col>37</xdr:col>
                    <xdr:colOff>152400</xdr:colOff>
                    <xdr:row>35</xdr:row>
                    <xdr:rowOff>12700</xdr:rowOff>
                  </to>
                </anchor>
              </controlPr>
            </control>
          </mc:Choice>
        </mc:AlternateContent>
        <mc:AlternateContent xmlns:mc="http://schemas.openxmlformats.org/markup-compatibility/2006">
          <mc:Choice Requires="x14">
            <control shapeId="4349" r:id="rId65" name="Check Box 253">
              <controlPr defaultSize="0" autoFill="0" autoLine="0" autoPict="0">
                <anchor moveWithCells="1">
                  <from>
                    <xdr:col>45</xdr:col>
                    <xdr:colOff>88900</xdr:colOff>
                    <xdr:row>33</xdr:row>
                    <xdr:rowOff>203200</xdr:rowOff>
                  </from>
                  <to>
                    <xdr:col>46</xdr:col>
                    <xdr:colOff>114300</xdr:colOff>
                    <xdr:row>35</xdr:row>
                    <xdr:rowOff>12700</xdr:rowOff>
                  </to>
                </anchor>
              </controlPr>
            </control>
          </mc:Choice>
        </mc:AlternateContent>
        <mc:AlternateContent xmlns:mc="http://schemas.openxmlformats.org/markup-compatibility/2006">
          <mc:Choice Requires="x14">
            <control shapeId="4350" r:id="rId66" name="Check Box 254">
              <controlPr defaultSize="0" autoFill="0" autoLine="0" autoPict="0">
                <anchor moveWithCells="1">
                  <from>
                    <xdr:col>49</xdr:col>
                    <xdr:colOff>101600</xdr:colOff>
                    <xdr:row>33</xdr:row>
                    <xdr:rowOff>203200</xdr:rowOff>
                  </from>
                  <to>
                    <xdr:col>50</xdr:col>
                    <xdr:colOff>114300</xdr:colOff>
                    <xdr:row>35</xdr:row>
                    <xdr:rowOff>0</xdr:rowOff>
                  </to>
                </anchor>
              </controlPr>
            </control>
          </mc:Choice>
        </mc:AlternateContent>
        <mc:AlternateContent xmlns:mc="http://schemas.openxmlformats.org/markup-compatibility/2006">
          <mc:Choice Requires="x14">
            <control shapeId="4351" r:id="rId67" name="Check Box 255">
              <controlPr defaultSize="0" autoFill="0" autoLine="0" autoPict="0">
                <anchor moveWithCells="1">
                  <from>
                    <xdr:col>53</xdr:col>
                    <xdr:colOff>127000</xdr:colOff>
                    <xdr:row>33</xdr:row>
                    <xdr:rowOff>203200</xdr:rowOff>
                  </from>
                  <to>
                    <xdr:col>54</xdr:col>
                    <xdr:colOff>152400</xdr:colOff>
                    <xdr:row>35</xdr:row>
                    <xdr:rowOff>12700</xdr:rowOff>
                  </to>
                </anchor>
              </controlPr>
            </control>
          </mc:Choice>
        </mc:AlternateContent>
        <mc:AlternateContent xmlns:mc="http://schemas.openxmlformats.org/markup-compatibility/2006">
          <mc:Choice Requires="x14">
            <control shapeId="4352" r:id="rId68" name="Check Box 256">
              <controlPr defaultSize="0" autoFill="0" autoLine="0" autoPict="0">
                <anchor moveWithCells="1">
                  <from>
                    <xdr:col>58</xdr:col>
                    <xdr:colOff>76200</xdr:colOff>
                    <xdr:row>33</xdr:row>
                    <xdr:rowOff>203200</xdr:rowOff>
                  </from>
                  <to>
                    <xdr:col>59</xdr:col>
                    <xdr:colOff>88900</xdr:colOff>
                    <xdr:row>35</xdr:row>
                    <xdr:rowOff>12700</xdr:rowOff>
                  </to>
                </anchor>
              </controlPr>
            </control>
          </mc:Choice>
        </mc:AlternateContent>
        <mc:AlternateContent xmlns:mc="http://schemas.openxmlformats.org/markup-compatibility/2006">
          <mc:Choice Requires="x14">
            <control shapeId="4353" r:id="rId69" name="Check Box 257">
              <controlPr defaultSize="0" autoFill="0" autoLine="0" autoPict="0">
                <anchor moveWithCells="1">
                  <from>
                    <xdr:col>36</xdr:col>
                    <xdr:colOff>139700</xdr:colOff>
                    <xdr:row>34</xdr:row>
                    <xdr:rowOff>215900</xdr:rowOff>
                  </from>
                  <to>
                    <xdr:col>37</xdr:col>
                    <xdr:colOff>152400</xdr:colOff>
                    <xdr:row>36</xdr:row>
                    <xdr:rowOff>12700</xdr:rowOff>
                  </to>
                </anchor>
              </controlPr>
            </control>
          </mc:Choice>
        </mc:AlternateContent>
        <mc:AlternateContent xmlns:mc="http://schemas.openxmlformats.org/markup-compatibility/2006">
          <mc:Choice Requires="x14">
            <control shapeId="4354" r:id="rId70" name="Check Box 258">
              <controlPr defaultSize="0" autoFill="0" autoLine="0" autoPict="0">
                <anchor moveWithCells="1">
                  <from>
                    <xdr:col>45</xdr:col>
                    <xdr:colOff>88900</xdr:colOff>
                    <xdr:row>34</xdr:row>
                    <xdr:rowOff>203200</xdr:rowOff>
                  </from>
                  <to>
                    <xdr:col>46</xdr:col>
                    <xdr:colOff>114300</xdr:colOff>
                    <xdr:row>36</xdr:row>
                    <xdr:rowOff>12700</xdr:rowOff>
                  </to>
                </anchor>
              </controlPr>
            </control>
          </mc:Choice>
        </mc:AlternateContent>
        <mc:AlternateContent xmlns:mc="http://schemas.openxmlformats.org/markup-compatibility/2006">
          <mc:Choice Requires="x14">
            <control shapeId="4355" r:id="rId71" name="Check Box 259">
              <controlPr defaultSize="0" autoFill="0" autoLine="0" autoPict="0">
                <anchor moveWithCells="1">
                  <from>
                    <xdr:col>49</xdr:col>
                    <xdr:colOff>101600</xdr:colOff>
                    <xdr:row>34</xdr:row>
                    <xdr:rowOff>203200</xdr:rowOff>
                  </from>
                  <to>
                    <xdr:col>50</xdr:col>
                    <xdr:colOff>114300</xdr:colOff>
                    <xdr:row>36</xdr:row>
                    <xdr:rowOff>0</xdr:rowOff>
                  </to>
                </anchor>
              </controlPr>
            </control>
          </mc:Choice>
        </mc:AlternateContent>
        <mc:AlternateContent xmlns:mc="http://schemas.openxmlformats.org/markup-compatibility/2006">
          <mc:Choice Requires="x14">
            <control shapeId="4356" r:id="rId72" name="Check Box 260">
              <controlPr defaultSize="0" autoFill="0" autoLine="0" autoPict="0">
                <anchor moveWithCells="1">
                  <from>
                    <xdr:col>53</xdr:col>
                    <xdr:colOff>127000</xdr:colOff>
                    <xdr:row>34</xdr:row>
                    <xdr:rowOff>203200</xdr:rowOff>
                  </from>
                  <to>
                    <xdr:col>54</xdr:col>
                    <xdr:colOff>152400</xdr:colOff>
                    <xdr:row>36</xdr:row>
                    <xdr:rowOff>12700</xdr:rowOff>
                  </to>
                </anchor>
              </controlPr>
            </control>
          </mc:Choice>
        </mc:AlternateContent>
        <mc:AlternateContent xmlns:mc="http://schemas.openxmlformats.org/markup-compatibility/2006">
          <mc:Choice Requires="x14">
            <control shapeId="4357" r:id="rId73" name="Check Box 261">
              <controlPr defaultSize="0" autoFill="0" autoLine="0" autoPict="0">
                <anchor moveWithCells="1">
                  <from>
                    <xdr:col>58</xdr:col>
                    <xdr:colOff>76200</xdr:colOff>
                    <xdr:row>34</xdr:row>
                    <xdr:rowOff>203200</xdr:rowOff>
                  </from>
                  <to>
                    <xdr:col>59</xdr:col>
                    <xdr:colOff>88900</xdr:colOff>
                    <xdr:row>36</xdr:row>
                    <xdr:rowOff>12700</xdr:rowOff>
                  </to>
                </anchor>
              </controlPr>
            </control>
          </mc:Choice>
        </mc:AlternateContent>
        <mc:AlternateContent xmlns:mc="http://schemas.openxmlformats.org/markup-compatibility/2006">
          <mc:Choice Requires="x14">
            <control shapeId="4358" r:id="rId74" name="Check Box 262">
              <controlPr defaultSize="0" autoFill="0" autoLine="0" autoPict="0">
                <anchor moveWithCells="1">
                  <from>
                    <xdr:col>36</xdr:col>
                    <xdr:colOff>139700</xdr:colOff>
                    <xdr:row>35</xdr:row>
                    <xdr:rowOff>215900</xdr:rowOff>
                  </from>
                  <to>
                    <xdr:col>37</xdr:col>
                    <xdr:colOff>152400</xdr:colOff>
                    <xdr:row>37</xdr:row>
                    <xdr:rowOff>12700</xdr:rowOff>
                  </to>
                </anchor>
              </controlPr>
            </control>
          </mc:Choice>
        </mc:AlternateContent>
        <mc:AlternateContent xmlns:mc="http://schemas.openxmlformats.org/markup-compatibility/2006">
          <mc:Choice Requires="x14">
            <control shapeId="4359" r:id="rId75" name="Check Box 263">
              <controlPr defaultSize="0" autoFill="0" autoLine="0" autoPict="0">
                <anchor moveWithCells="1">
                  <from>
                    <xdr:col>45</xdr:col>
                    <xdr:colOff>88900</xdr:colOff>
                    <xdr:row>35</xdr:row>
                    <xdr:rowOff>203200</xdr:rowOff>
                  </from>
                  <to>
                    <xdr:col>46</xdr:col>
                    <xdr:colOff>114300</xdr:colOff>
                    <xdr:row>37</xdr:row>
                    <xdr:rowOff>12700</xdr:rowOff>
                  </to>
                </anchor>
              </controlPr>
            </control>
          </mc:Choice>
        </mc:AlternateContent>
        <mc:AlternateContent xmlns:mc="http://schemas.openxmlformats.org/markup-compatibility/2006">
          <mc:Choice Requires="x14">
            <control shapeId="4360" r:id="rId76" name="Check Box 264">
              <controlPr defaultSize="0" autoFill="0" autoLine="0" autoPict="0">
                <anchor moveWithCells="1">
                  <from>
                    <xdr:col>49</xdr:col>
                    <xdr:colOff>101600</xdr:colOff>
                    <xdr:row>35</xdr:row>
                    <xdr:rowOff>203200</xdr:rowOff>
                  </from>
                  <to>
                    <xdr:col>50</xdr:col>
                    <xdr:colOff>114300</xdr:colOff>
                    <xdr:row>37</xdr:row>
                    <xdr:rowOff>0</xdr:rowOff>
                  </to>
                </anchor>
              </controlPr>
            </control>
          </mc:Choice>
        </mc:AlternateContent>
        <mc:AlternateContent xmlns:mc="http://schemas.openxmlformats.org/markup-compatibility/2006">
          <mc:Choice Requires="x14">
            <control shapeId="4361" r:id="rId77" name="Check Box 265">
              <controlPr defaultSize="0" autoFill="0" autoLine="0" autoPict="0">
                <anchor moveWithCells="1">
                  <from>
                    <xdr:col>53</xdr:col>
                    <xdr:colOff>127000</xdr:colOff>
                    <xdr:row>35</xdr:row>
                    <xdr:rowOff>203200</xdr:rowOff>
                  </from>
                  <to>
                    <xdr:col>54</xdr:col>
                    <xdr:colOff>152400</xdr:colOff>
                    <xdr:row>37</xdr:row>
                    <xdr:rowOff>12700</xdr:rowOff>
                  </to>
                </anchor>
              </controlPr>
            </control>
          </mc:Choice>
        </mc:AlternateContent>
        <mc:AlternateContent xmlns:mc="http://schemas.openxmlformats.org/markup-compatibility/2006">
          <mc:Choice Requires="x14">
            <control shapeId="4362" r:id="rId78" name="Check Box 266">
              <controlPr defaultSize="0" autoFill="0" autoLine="0" autoPict="0">
                <anchor moveWithCells="1">
                  <from>
                    <xdr:col>58</xdr:col>
                    <xdr:colOff>76200</xdr:colOff>
                    <xdr:row>35</xdr:row>
                    <xdr:rowOff>203200</xdr:rowOff>
                  </from>
                  <to>
                    <xdr:col>59</xdr:col>
                    <xdr:colOff>88900</xdr:colOff>
                    <xdr:row>37</xdr:row>
                    <xdr:rowOff>12700</xdr:rowOff>
                  </to>
                </anchor>
              </controlPr>
            </control>
          </mc:Choice>
        </mc:AlternateContent>
        <mc:AlternateContent xmlns:mc="http://schemas.openxmlformats.org/markup-compatibility/2006">
          <mc:Choice Requires="x14">
            <control shapeId="4363" r:id="rId79" name="Check Box 267">
              <controlPr defaultSize="0" autoFill="0" autoLine="0" autoPict="0">
                <anchor moveWithCells="1">
                  <from>
                    <xdr:col>36</xdr:col>
                    <xdr:colOff>139700</xdr:colOff>
                    <xdr:row>36</xdr:row>
                    <xdr:rowOff>215900</xdr:rowOff>
                  </from>
                  <to>
                    <xdr:col>37</xdr:col>
                    <xdr:colOff>152400</xdr:colOff>
                    <xdr:row>38</xdr:row>
                    <xdr:rowOff>12700</xdr:rowOff>
                  </to>
                </anchor>
              </controlPr>
            </control>
          </mc:Choice>
        </mc:AlternateContent>
        <mc:AlternateContent xmlns:mc="http://schemas.openxmlformats.org/markup-compatibility/2006">
          <mc:Choice Requires="x14">
            <control shapeId="4364" r:id="rId80" name="Check Box 268">
              <controlPr defaultSize="0" autoFill="0" autoLine="0" autoPict="0">
                <anchor moveWithCells="1">
                  <from>
                    <xdr:col>45</xdr:col>
                    <xdr:colOff>88900</xdr:colOff>
                    <xdr:row>36</xdr:row>
                    <xdr:rowOff>203200</xdr:rowOff>
                  </from>
                  <to>
                    <xdr:col>46</xdr:col>
                    <xdr:colOff>114300</xdr:colOff>
                    <xdr:row>38</xdr:row>
                    <xdr:rowOff>12700</xdr:rowOff>
                  </to>
                </anchor>
              </controlPr>
            </control>
          </mc:Choice>
        </mc:AlternateContent>
        <mc:AlternateContent xmlns:mc="http://schemas.openxmlformats.org/markup-compatibility/2006">
          <mc:Choice Requires="x14">
            <control shapeId="4365" r:id="rId81" name="Check Box 269">
              <controlPr defaultSize="0" autoFill="0" autoLine="0" autoPict="0">
                <anchor moveWithCells="1">
                  <from>
                    <xdr:col>49</xdr:col>
                    <xdr:colOff>101600</xdr:colOff>
                    <xdr:row>36</xdr:row>
                    <xdr:rowOff>203200</xdr:rowOff>
                  </from>
                  <to>
                    <xdr:col>50</xdr:col>
                    <xdr:colOff>114300</xdr:colOff>
                    <xdr:row>38</xdr:row>
                    <xdr:rowOff>0</xdr:rowOff>
                  </to>
                </anchor>
              </controlPr>
            </control>
          </mc:Choice>
        </mc:AlternateContent>
        <mc:AlternateContent xmlns:mc="http://schemas.openxmlformats.org/markup-compatibility/2006">
          <mc:Choice Requires="x14">
            <control shapeId="4366" r:id="rId82" name="Check Box 270">
              <controlPr defaultSize="0" autoFill="0" autoLine="0" autoPict="0">
                <anchor moveWithCells="1">
                  <from>
                    <xdr:col>53</xdr:col>
                    <xdr:colOff>127000</xdr:colOff>
                    <xdr:row>36</xdr:row>
                    <xdr:rowOff>203200</xdr:rowOff>
                  </from>
                  <to>
                    <xdr:col>54</xdr:col>
                    <xdr:colOff>152400</xdr:colOff>
                    <xdr:row>38</xdr:row>
                    <xdr:rowOff>12700</xdr:rowOff>
                  </to>
                </anchor>
              </controlPr>
            </control>
          </mc:Choice>
        </mc:AlternateContent>
        <mc:AlternateContent xmlns:mc="http://schemas.openxmlformats.org/markup-compatibility/2006">
          <mc:Choice Requires="x14">
            <control shapeId="4367" r:id="rId83" name="Check Box 271">
              <controlPr defaultSize="0" autoFill="0" autoLine="0" autoPict="0">
                <anchor moveWithCells="1">
                  <from>
                    <xdr:col>58</xdr:col>
                    <xdr:colOff>76200</xdr:colOff>
                    <xdr:row>36</xdr:row>
                    <xdr:rowOff>203200</xdr:rowOff>
                  </from>
                  <to>
                    <xdr:col>59</xdr:col>
                    <xdr:colOff>88900</xdr:colOff>
                    <xdr:row>38</xdr:row>
                    <xdr:rowOff>12700</xdr:rowOff>
                  </to>
                </anchor>
              </controlPr>
            </control>
          </mc:Choice>
        </mc:AlternateContent>
        <mc:AlternateContent xmlns:mc="http://schemas.openxmlformats.org/markup-compatibility/2006">
          <mc:Choice Requires="x14">
            <control shapeId="4368" r:id="rId84" name="Check Box 272">
              <controlPr defaultSize="0" autoFill="0" autoLine="0" autoPict="0">
                <anchor moveWithCells="1">
                  <from>
                    <xdr:col>36</xdr:col>
                    <xdr:colOff>139700</xdr:colOff>
                    <xdr:row>37</xdr:row>
                    <xdr:rowOff>215900</xdr:rowOff>
                  </from>
                  <to>
                    <xdr:col>37</xdr:col>
                    <xdr:colOff>152400</xdr:colOff>
                    <xdr:row>39</xdr:row>
                    <xdr:rowOff>12700</xdr:rowOff>
                  </to>
                </anchor>
              </controlPr>
            </control>
          </mc:Choice>
        </mc:AlternateContent>
        <mc:AlternateContent xmlns:mc="http://schemas.openxmlformats.org/markup-compatibility/2006">
          <mc:Choice Requires="x14">
            <control shapeId="4369" r:id="rId85" name="Check Box 273">
              <controlPr defaultSize="0" autoFill="0" autoLine="0" autoPict="0">
                <anchor moveWithCells="1">
                  <from>
                    <xdr:col>45</xdr:col>
                    <xdr:colOff>88900</xdr:colOff>
                    <xdr:row>37</xdr:row>
                    <xdr:rowOff>203200</xdr:rowOff>
                  </from>
                  <to>
                    <xdr:col>46</xdr:col>
                    <xdr:colOff>114300</xdr:colOff>
                    <xdr:row>39</xdr:row>
                    <xdr:rowOff>12700</xdr:rowOff>
                  </to>
                </anchor>
              </controlPr>
            </control>
          </mc:Choice>
        </mc:AlternateContent>
        <mc:AlternateContent xmlns:mc="http://schemas.openxmlformats.org/markup-compatibility/2006">
          <mc:Choice Requires="x14">
            <control shapeId="4370" r:id="rId86" name="Check Box 274">
              <controlPr defaultSize="0" autoFill="0" autoLine="0" autoPict="0">
                <anchor moveWithCells="1">
                  <from>
                    <xdr:col>49</xdr:col>
                    <xdr:colOff>101600</xdr:colOff>
                    <xdr:row>37</xdr:row>
                    <xdr:rowOff>203200</xdr:rowOff>
                  </from>
                  <to>
                    <xdr:col>50</xdr:col>
                    <xdr:colOff>114300</xdr:colOff>
                    <xdr:row>39</xdr:row>
                    <xdr:rowOff>0</xdr:rowOff>
                  </to>
                </anchor>
              </controlPr>
            </control>
          </mc:Choice>
        </mc:AlternateContent>
        <mc:AlternateContent xmlns:mc="http://schemas.openxmlformats.org/markup-compatibility/2006">
          <mc:Choice Requires="x14">
            <control shapeId="4371" r:id="rId87" name="Check Box 275">
              <controlPr defaultSize="0" autoFill="0" autoLine="0" autoPict="0">
                <anchor moveWithCells="1">
                  <from>
                    <xdr:col>53</xdr:col>
                    <xdr:colOff>127000</xdr:colOff>
                    <xdr:row>37</xdr:row>
                    <xdr:rowOff>203200</xdr:rowOff>
                  </from>
                  <to>
                    <xdr:col>54</xdr:col>
                    <xdr:colOff>152400</xdr:colOff>
                    <xdr:row>39</xdr:row>
                    <xdr:rowOff>12700</xdr:rowOff>
                  </to>
                </anchor>
              </controlPr>
            </control>
          </mc:Choice>
        </mc:AlternateContent>
        <mc:AlternateContent xmlns:mc="http://schemas.openxmlformats.org/markup-compatibility/2006">
          <mc:Choice Requires="x14">
            <control shapeId="4372" r:id="rId88" name="Check Box 276">
              <controlPr defaultSize="0" autoFill="0" autoLine="0" autoPict="0">
                <anchor moveWithCells="1">
                  <from>
                    <xdr:col>58</xdr:col>
                    <xdr:colOff>76200</xdr:colOff>
                    <xdr:row>37</xdr:row>
                    <xdr:rowOff>203200</xdr:rowOff>
                  </from>
                  <to>
                    <xdr:col>59</xdr:col>
                    <xdr:colOff>88900</xdr:colOff>
                    <xdr:row>39</xdr:row>
                    <xdr:rowOff>12700</xdr:rowOff>
                  </to>
                </anchor>
              </controlPr>
            </control>
          </mc:Choice>
        </mc:AlternateContent>
        <mc:AlternateContent xmlns:mc="http://schemas.openxmlformats.org/markup-compatibility/2006">
          <mc:Choice Requires="x14">
            <control shapeId="4373" r:id="rId89" name="Check Box 277">
              <controlPr defaultSize="0" autoFill="0" autoLine="0" autoPict="0">
                <anchor moveWithCells="1">
                  <from>
                    <xdr:col>36</xdr:col>
                    <xdr:colOff>139700</xdr:colOff>
                    <xdr:row>38</xdr:row>
                    <xdr:rowOff>215900</xdr:rowOff>
                  </from>
                  <to>
                    <xdr:col>37</xdr:col>
                    <xdr:colOff>152400</xdr:colOff>
                    <xdr:row>40</xdr:row>
                    <xdr:rowOff>12700</xdr:rowOff>
                  </to>
                </anchor>
              </controlPr>
            </control>
          </mc:Choice>
        </mc:AlternateContent>
        <mc:AlternateContent xmlns:mc="http://schemas.openxmlformats.org/markup-compatibility/2006">
          <mc:Choice Requires="x14">
            <control shapeId="4374" r:id="rId90" name="Check Box 278">
              <controlPr defaultSize="0" autoFill="0" autoLine="0" autoPict="0">
                <anchor moveWithCells="1">
                  <from>
                    <xdr:col>45</xdr:col>
                    <xdr:colOff>88900</xdr:colOff>
                    <xdr:row>38</xdr:row>
                    <xdr:rowOff>203200</xdr:rowOff>
                  </from>
                  <to>
                    <xdr:col>46</xdr:col>
                    <xdr:colOff>114300</xdr:colOff>
                    <xdr:row>40</xdr:row>
                    <xdr:rowOff>12700</xdr:rowOff>
                  </to>
                </anchor>
              </controlPr>
            </control>
          </mc:Choice>
        </mc:AlternateContent>
        <mc:AlternateContent xmlns:mc="http://schemas.openxmlformats.org/markup-compatibility/2006">
          <mc:Choice Requires="x14">
            <control shapeId="4375" r:id="rId91" name="Check Box 279">
              <controlPr defaultSize="0" autoFill="0" autoLine="0" autoPict="0">
                <anchor moveWithCells="1">
                  <from>
                    <xdr:col>49</xdr:col>
                    <xdr:colOff>101600</xdr:colOff>
                    <xdr:row>38</xdr:row>
                    <xdr:rowOff>203200</xdr:rowOff>
                  </from>
                  <to>
                    <xdr:col>50</xdr:col>
                    <xdr:colOff>114300</xdr:colOff>
                    <xdr:row>40</xdr:row>
                    <xdr:rowOff>0</xdr:rowOff>
                  </to>
                </anchor>
              </controlPr>
            </control>
          </mc:Choice>
        </mc:AlternateContent>
        <mc:AlternateContent xmlns:mc="http://schemas.openxmlformats.org/markup-compatibility/2006">
          <mc:Choice Requires="x14">
            <control shapeId="4376" r:id="rId92" name="Check Box 280">
              <controlPr defaultSize="0" autoFill="0" autoLine="0" autoPict="0">
                <anchor moveWithCells="1">
                  <from>
                    <xdr:col>53</xdr:col>
                    <xdr:colOff>127000</xdr:colOff>
                    <xdr:row>38</xdr:row>
                    <xdr:rowOff>203200</xdr:rowOff>
                  </from>
                  <to>
                    <xdr:col>54</xdr:col>
                    <xdr:colOff>152400</xdr:colOff>
                    <xdr:row>40</xdr:row>
                    <xdr:rowOff>12700</xdr:rowOff>
                  </to>
                </anchor>
              </controlPr>
            </control>
          </mc:Choice>
        </mc:AlternateContent>
        <mc:AlternateContent xmlns:mc="http://schemas.openxmlformats.org/markup-compatibility/2006">
          <mc:Choice Requires="x14">
            <control shapeId="4377" r:id="rId93" name="Check Box 281">
              <controlPr defaultSize="0" autoFill="0" autoLine="0" autoPict="0">
                <anchor moveWithCells="1">
                  <from>
                    <xdr:col>58</xdr:col>
                    <xdr:colOff>76200</xdr:colOff>
                    <xdr:row>38</xdr:row>
                    <xdr:rowOff>203200</xdr:rowOff>
                  </from>
                  <to>
                    <xdr:col>59</xdr:col>
                    <xdr:colOff>88900</xdr:colOff>
                    <xdr:row>40</xdr:row>
                    <xdr:rowOff>12700</xdr:rowOff>
                  </to>
                </anchor>
              </controlPr>
            </control>
          </mc:Choice>
        </mc:AlternateContent>
        <mc:AlternateContent xmlns:mc="http://schemas.openxmlformats.org/markup-compatibility/2006">
          <mc:Choice Requires="x14">
            <control shapeId="4378" r:id="rId94" name="Check Box 282">
              <controlPr defaultSize="0" autoFill="0" autoLine="0" autoPict="0">
                <anchor moveWithCells="1">
                  <from>
                    <xdr:col>36</xdr:col>
                    <xdr:colOff>139700</xdr:colOff>
                    <xdr:row>39</xdr:row>
                    <xdr:rowOff>215900</xdr:rowOff>
                  </from>
                  <to>
                    <xdr:col>37</xdr:col>
                    <xdr:colOff>152400</xdr:colOff>
                    <xdr:row>41</xdr:row>
                    <xdr:rowOff>12700</xdr:rowOff>
                  </to>
                </anchor>
              </controlPr>
            </control>
          </mc:Choice>
        </mc:AlternateContent>
        <mc:AlternateContent xmlns:mc="http://schemas.openxmlformats.org/markup-compatibility/2006">
          <mc:Choice Requires="x14">
            <control shapeId="4379" r:id="rId95" name="Check Box 283">
              <controlPr defaultSize="0" autoFill="0" autoLine="0" autoPict="0">
                <anchor moveWithCells="1">
                  <from>
                    <xdr:col>45</xdr:col>
                    <xdr:colOff>88900</xdr:colOff>
                    <xdr:row>39</xdr:row>
                    <xdr:rowOff>203200</xdr:rowOff>
                  </from>
                  <to>
                    <xdr:col>46</xdr:col>
                    <xdr:colOff>114300</xdr:colOff>
                    <xdr:row>41</xdr:row>
                    <xdr:rowOff>12700</xdr:rowOff>
                  </to>
                </anchor>
              </controlPr>
            </control>
          </mc:Choice>
        </mc:AlternateContent>
        <mc:AlternateContent xmlns:mc="http://schemas.openxmlformats.org/markup-compatibility/2006">
          <mc:Choice Requires="x14">
            <control shapeId="4380" r:id="rId96" name="Check Box 284">
              <controlPr defaultSize="0" autoFill="0" autoLine="0" autoPict="0">
                <anchor moveWithCells="1">
                  <from>
                    <xdr:col>49</xdr:col>
                    <xdr:colOff>101600</xdr:colOff>
                    <xdr:row>39</xdr:row>
                    <xdr:rowOff>203200</xdr:rowOff>
                  </from>
                  <to>
                    <xdr:col>50</xdr:col>
                    <xdr:colOff>114300</xdr:colOff>
                    <xdr:row>41</xdr:row>
                    <xdr:rowOff>0</xdr:rowOff>
                  </to>
                </anchor>
              </controlPr>
            </control>
          </mc:Choice>
        </mc:AlternateContent>
        <mc:AlternateContent xmlns:mc="http://schemas.openxmlformats.org/markup-compatibility/2006">
          <mc:Choice Requires="x14">
            <control shapeId="4381" r:id="rId97" name="Check Box 285">
              <controlPr defaultSize="0" autoFill="0" autoLine="0" autoPict="0">
                <anchor moveWithCells="1">
                  <from>
                    <xdr:col>53</xdr:col>
                    <xdr:colOff>127000</xdr:colOff>
                    <xdr:row>39</xdr:row>
                    <xdr:rowOff>203200</xdr:rowOff>
                  </from>
                  <to>
                    <xdr:col>54</xdr:col>
                    <xdr:colOff>152400</xdr:colOff>
                    <xdr:row>41</xdr:row>
                    <xdr:rowOff>12700</xdr:rowOff>
                  </to>
                </anchor>
              </controlPr>
            </control>
          </mc:Choice>
        </mc:AlternateContent>
        <mc:AlternateContent xmlns:mc="http://schemas.openxmlformats.org/markup-compatibility/2006">
          <mc:Choice Requires="x14">
            <control shapeId="4382" r:id="rId98" name="Check Box 286">
              <controlPr defaultSize="0" autoFill="0" autoLine="0" autoPict="0">
                <anchor moveWithCells="1">
                  <from>
                    <xdr:col>58</xdr:col>
                    <xdr:colOff>76200</xdr:colOff>
                    <xdr:row>39</xdr:row>
                    <xdr:rowOff>203200</xdr:rowOff>
                  </from>
                  <to>
                    <xdr:col>59</xdr:col>
                    <xdr:colOff>88900</xdr:colOff>
                    <xdr:row>41</xdr:row>
                    <xdr:rowOff>12700</xdr:rowOff>
                  </to>
                </anchor>
              </controlPr>
            </control>
          </mc:Choice>
        </mc:AlternateContent>
        <mc:AlternateContent xmlns:mc="http://schemas.openxmlformats.org/markup-compatibility/2006">
          <mc:Choice Requires="x14">
            <control shapeId="4383" r:id="rId99" name="Check Box 287">
              <controlPr defaultSize="0" autoFill="0" autoLine="0" autoPict="0">
                <anchor moveWithCells="1">
                  <from>
                    <xdr:col>36</xdr:col>
                    <xdr:colOff>139700</xdr:colOff>
                    <xdr:row>40</xdr:row>
                    <xdr:rowOff>215900</xdr:rowOff>
                  </from>
                  <to>
                    <xdr:col>37</xdr:col>
                    <xdr:colOff>152400</xdr:colOff>
                    <xdr:row>42</xdr:row>
                    <xdr:rowOff>12700</xdr:rowOff>
                  </to>
                </anchor>
              </controlPr>
            </control>
          </mc:Choice>
        </mc:AlternateContent>
        <mc:AlternateContent xmlns:mc="http://schemas.openxmlformats.org/markup-compatibility/2006">
          <mc:Choice Requires="x14">
            <control shapeId="4384" r:id="rId100" name="Check Box 288">
              <controlPr defaultSize="0" autoFill="0" autoLine="0" autoPict="0">
                <anchor moveWithCells="1">
                  <from>
                    <xdr:col>45</xdr:col>
                    <xdr:colOff>88900</xdr:colOff>
                    <xdr:row>40</xdr:row>
                    <xdr:rowOff>203200</xdr:rowOff>
                  </from>
                  <to>
                    <xdr:col>46</xdr:col>
                    <xdr:colOff>114300</xdr:colOff>
                    <xdr:row>42</xdr:row>
                    <xdr:rowOff>12700</xdr:rowOff>
                  </to>
                </anchor>
              </controlPr>
            </control>
          </mc:Choice>
        </mc:AlternateContent>
        <mc:AlternateContent xmlns:mc="http://schemas.openxmlformats.org/markup-compatibility/2006">
          <mc:Choice Requires="x14">
            <control shapeId="4385" r:id="rId101" name="Check Box 289">
              <controlPr defaultSize="0" autoFill="0" autoLine="0" autoPict="0">
                <anchor moveWithCells="1">
                  <from>
                    <xdr:col>49</xdr:col>
                    <xdr:colOff>101600</xdr:colOff>
                    <xdr:row>40</xdr:row>
                    <xdr:rowOff>203200</xdr:rowOff>
                  </from>
                  <to>
                    <xdr:col>50</xdr:col>
                    <xdr:colOff>114300</xdr:colOff>
                    <xdr:row>42</xdr:row>
                    <xdr:rowOff>0</xdr:rowOff>
                  </to>
                </anchor>
              </controlPr>
            </control>
          </mc:Choice>
        </mc:AlternateContent>
        <mc:AlternateContent xmlns:mc="http://schemas.openxmlformats.org/markup-compatibility/2006">
          <mc:Choice Requires="x14">
            <control shapeId="4386" r:id="rId102" name="Check Box 290">
              <controlPr defaultSize="0" autoFill="0" autoLine="0" autoPict="0">
                <anchor moveWithCells="1">
                  <from>
                    <xdr:col>53</xdr:col>
                    <xdr:colOff>127000</xdr:colOff>
                    <xdr:row>40</xdr:row>
                    <xdr:rowOff>203200</xdr:rowOff>
                  </from>
                  <to>
                    <xdr:col>54</xdr:col>
                    <xdr:colOff>152400</xdr:colOff>
                    <xdr:row>42</xdr:row>
                    <xdr:rowOff>12700</xdr:rowOff>
                  </to>
                </anchor>
              </controlPr>
            </control>
          </mc:Choice>
        </mc:AlternateContent>
        <mc:AlternateContent xmlns:mc="http://schemas.openxmlformats.org/markup-compatibility/2006">
          <mc:Choice Requires="x14">
            <control shapeId="4387" r:id="rId103" name="Check Box 291">
              <controlPr defaultSize="0" autoFill="0" autoLine="0" autoPict="0">
                <anchor moveWithCells="1">
                  <from>
                    <xdr:col>58</xdr:col>
                    <xdr:colOff>76200</xdr:colOff>
                    <xdr:row>40</xdr:row>
                    <xdr:rowOff>203200</xdr:rowOff>
                  </from>
                  <to>
                    <xdr:col>59</xdr:col>
                    <xdr:colOff>88900</xdr:colOff>
                    <xdr:row>42</xdr:row>
                    <xdr:rowOff>12700</xdr:rowOff>
                  </to>
                </anchor>
              </controlPr>
            </control>
          </mc:Choice>
        </mc:AlternateContent>
        <mc:AlternateContent xmlns:mc="http://schemas.openxmlformats.org/markup-compatibility/2006">
          <mc:Choice Requires="x14">
            <control shapeId="4388" r:id="rId104" name="Check Box 292">
              <controlPr defaultSize="0" autoFill="0" autoLine="0" autoPict="0">
                <anchor moveWithCells="1">
                  <from>
                    <xdr:col>36</xdr:col>
                    <xdr:colOff>139700</xdr:colOff>
                    <xdr:row>41</xdr:row>
                    <xdr:rowOff>215900</xdr:rowOff>
                  </from>
                  <to>
                    <xdr:col>37</xdr:col>
                    <xdr:colOff>152400</xdr:colOff>
                    <xdr:row>43</xdr:row>
                    <xdr:rowOff>12700</xdr:rowOff>
                  </to>
                </anchor>
              </controlPr>
            </control>
          </mc:Choice>
        </mc:AlternateContent>
        <mc:AlternateContent xmlns:mc="http://schemas.openxmlformats.org/markup-compatibility/2006">
          <mc:Choice Requires="x14">
            <control shapeId="4389" r:id="rId105" name="Check Box 293">
              <controlPr defaultSize="0" autoFill="0" autoLine="0" autoPict="0">
                <anchor moveWithCells="1">
                  <from>
                    <xdr:col>45</xdr:col>
                    <xdr:colOff>88900</xdr:colOff>
                    <xdr:row>41</xdr:row>
                    <xdr:rowOff>203200</xdr:rowOff>
                  </from>
                  <to>
                    <xdr:col>46</xdr:col>
                    <xdr:colOff>114300</xdr:colOff>
                    <xdr:row>43</xdr:row>
                    <xdr:rowOff>12700</xdr:rowOff>
                  </to>
                </anchor>
              </controlPr>
            </control>
          </mc:Choice>
        </mc:AlternateContent>
        <mc:AlternateContent xmlns:mc="http://schemas.openxmlformats.org/markup-compatibility/2006">
          <mc:Choice Requires="x14">
            <control shapeId="4390" r:id="rId106" name="Check Box 294">
              <controlPr defaultSize="0" autoFill="0" autoLine="0" autoPict="0">
                <anchor moveWithCells="1">
                  <from>
                    <xdr:col>49</xdr:col>
                    <xdr:colOff>101600</xdr:colOff>
                    <xdr:row>41</xdr:row>
                    <xdr:rowOff>203200</xdr:rowOff>
                  </from>
                  <to>
                    <xdr:col>50</xdr:col>
                    <xdr:colOff>114300</xdr:colOff>
                    <xdr:row>43</xdr:row>
                    <xdr:rowOff>0</xdr:rowOff>
                  </to>
                </anchor>
              </controlPr>
            </control>
          </mc:Choice>
        </mc:AlternateContent>
        <mc:AlternateContent xmlns:mc="http://schemas.openxmlformats.org/markup-compatibility/2006">
          <mc:Choice Requires="x14">
            <control shapeId="4391" r:id="rId107" name="Check Box 295">
              <controlPr defaultSize="0" autoFill="0" autoLine="0" autoPict="0">
                <anchor moveWithCells="1">
                  <from>
                    <xdr:col>53</xdr:col>
                    <xdr:colOff>127000</xdr:colOff>
                    <xdr:row>41</xdr:row>
                    <xdr:rowOff>203200</xdr:rowOff>
                  </from>
                  <to>
                    <xdr:col>54</xdr:col>
                    <xdr:colOff>152400</xdr:colOff>
                    <xdr:row>43</xdr:row>
                    <xdr:rowOff>12700</xdr:rowOff>
                  </to>
                </anchor>
              </controlPr>
            </control>
          </mc:Choice>
        </mc:AlternateContent>
        <mc:AlternateContent xmlns:mc="http://schemas.openxmlformats.org/markup-compatibility/2006">
          <mc:Choice Requires="x14">
            <control shapeId="4392" r:id="rId108" name="Check Box 296">
              <controlPr defaultSize="0" autoFill="0" autoLine="0" autoPict="0">
                <anchor moveWithCells="1">
                  <from>
                    <xdr:col>58</xdr:col>
                    <xdr:colOff>76200</xdr:colOff>
                    <xdr:row>41</xdr:row>
                    <xdr:rowOff>203200</xdr:rowOff>
                  </from>
                  <to>
                    <xdr:col>59</xdr:col>
                    <xdr:colOff>88900</xdr:colOff>
                    <xdr:row>43</xdr:row>
                    <xdr:rowOff>12700</xdr:rowOff>
                  </to>
                </anchor>
              </controlPr>
            </control>
          </mc:Choice>
        </mc:AlternateContent>
        <mc:AlternateContent xmlns:mc="http://schemas.openxmlformats.org/markup-compatibility/2006">
          <mc:Choice Requires="x14">
            <control shapeId="4393" r:id="rId109" name="Check Box 297">
              <controlPr defaultSize="0" autoFill="0" autoLine="0" autoPict="0">
                <anchor moveWithCells="1">
                  <from>
                    <xdr:col>36</xdr:col>
                    <xdr:colOff>139700</xdr:colOff>
                    <xdr:row>42</xdr:row>
                    <xdr:rowOff>215900</xdr:rowOff>
                  </from>
                  <to>
                    <xdr:col>37</xdr:col>
                    <xdr:colOff>152400</xdr:colOff>
                    <xdr:row>44</xdr:row>
                    <xdr:rowOff>12700</xdr:rowOff>
                  </to>
                </anchor>
              </controlPr>
            </control>
          </mc:Choice>
        </mc:AlternateContent>
        <mc:AlternateContent xmlns:mc="http://schemas.openxmlformats.org/markup-compatibility/2006">
          <mc:Choice Requires="x14">
            <control shapeId="4394" r:id="rId110" name="Check Box 298">
              <controlPr defaultSize="0" autoFill="0" autoLine="0" autoPict="0">
                <anchor moveWithCells="1">
                  <from>
                    <xdr:col>45</xdr:col>
                    <xdr:colOff>88900</xdr:colOff>
                    <xdr:row>42</xdr:row>
                    <xdr:rowOff>203200</xdr:rowOff>
                  </from>
                  <to>
                    <xdr:col>46</xdr:col>
                    <xdr:colOff>114300</xdr:colOff>
                    <xdr:row>44</xdr:row>
                    <xdr:rowOff>12700</xdr:rowOff>
                  </to>
                </anchor>
              </controlPr>
            </control>
          </mc:Choice>
        </mc:AlternateContent>
        <mc:AlternateContent xmlns:mc="http://schemas.openxmlformats.org/markup-compatibility/2006">
          <mc:Choice Requires="x14">
            <control shapeId="4395" r:id="rId111" name="Check Box 299">
              <controlPr defaultSize="0" autoFill="0" autoLine="0" autoPict="0">
                <anchor moveWithCells="1">
                  <from>
                    <xdr:col>49</xdr:col>
                    <xdr:colOff>101600</xdr:colOff>
                    <xdr:row>42</xdr:row>
                    <xdr:rowOff>203200</xdr:rowOff>
                  </from>
                  <to>
                    <xdr:col>50</xdr:col>
                    <xdr:colOff>114300</xdr:colOff>
                    <xdr:row>44</xdr:row>
                    <xdr:rowOff>0</xdr:rowOff>
                  </to>
                </anchor>
              </controlPr>
            </control>
          </mc:Choice>
        </mc:AlternateContent>
        <mc:AlternateContent xmlns:mc="http://schemas.openxmlformats.org/markup-compatibility/2006">
          <mc:Choice Requires="x14">
            <control shapeId="4396" r:id="rId112" name="Check Box 300">
              <controlPr defaultSize="0" autoFill="0" autoLine="0" autoPict="0">
                <anchor moveWithCells="1">
                  <from>
                    <xdr:col>53</xdr:col>
                    <xdr:colOff>127000</xdr:colOff>
                    <xdr:row>42</xdr:row>
                    <xdr:rowOff>203200</xdr:rowOff>
                  </from>
                  <to>
                    <xdr:col>54</xdr:col>
                    <xdr:colOff>152400</xdr:colOff>
                    <xdr:row>44</xdr:row>
                    <xdr:rowOff>12700</xdr:rowOff>
                  </to>
                </anchor>
              </controlPr>
            </control>
          </mc:Choice>
        </mc:AlternateContent>
        <mc:AlternateContent xmlns:mc="http://schemas.openxmlformats.org/markup-compatibility/2006">
          <mc:Choice Requires="x14">
            <control shapeId="4397" r:id="rId113" name="Check Box 301">
              <controlPr defaultSize="0" autoFill="0" autoLine="0" autoPict="0">
                <anchor moveWithCells="1">
                  <from>
                    <xdr:col>58</xdr:col>
                    <xdr:colOff>76200</xdr:colOff>
                    <xdr:row>42</xdr:row>
                    <xdr:rowOff>203200</xdr:rowOff>
                  </from>
                  <to>
                    <xdr:col>59</xdr:col>
                    <xdr:colOff>88900</xdr:colOff>
                    <xdr:row>44</xdr:row>
                    <xdr:rowOff>12700</xdr:rowOff>
                  </to>
                </anchor>
              </controlPr>
            </control>
          </mc:Choice>
        </mc:AlternateContent>
        <mc:AlternateContent xmlns:mc="http://schemas.openxmlformats.org/markup-compatibility/2006">
          <mc:Choice Requires="x14">
            <control shapeId="4398" r:id="rId114" name="Check Box 302">
              <controlPr defaultSize="0" autoFill="0" autoLine="0" autoPict="0">
                <anchor moveWithCells="1">
                  <from>
                    <xdr:col>36</xdr:col>
                    <xdr:colOff>139700</xdr:colOff>
                    <xdr:row>43</xdr:row>
                    <xdr:rowOff>215900</xdr:rowOff>
                  </from>
                  <to>
                    <xdr:col>37</xdr:col>
                    <xdr:colOff>152400</xdr:colOff>
                    <xdr:row>45</xdr:row>
                    <xdr:rowOff>12700</xdr:rowOff>
                  </to>
                </anchor>
              </controlPr>
            </control>
          </mc:Choice>
        </mc:AlternateContent>
        <mc:AlternateContent xmlns:mc="http://schemas.openxmlformats.org/markup-compatibility/2006">
          <mc:Choice Requires="x14">
            <control shapeId="4399" r:id="rId115" name="Check Box 303">
              <controlPr defaultSize="0" autoFill="0" autoLine="0" autoPict="0">
                <anchor moveWithCells="1">
                  <from>
                    <xdr:col>45</xdr:col>
                    <xdr:colOff>88900</xdr:colOff>
                    <xdr:row>43</xdr:row>
                    <xdr:rowOff>203200</xdr:rowOff>
                  </from>
                  <to>
                    <xdr:col>46</xdr:col>
                    <xdr:colOff>114300</xdr:colOff>
                    <xdr:row>45</xdr:row>
                    <xdr:rowOff>12700</xdr:rowOff>
                  </to>
                </anchor>
              </controlPr>
            </control>
          </mc:Choice>
        </mc:AlternateContent>
        <mc:AlternateContent xmlns:mc="http://schemas.openxmlformats.org/markup-compatibility/2006">
          <mc:Choice Requires="x14">
            <control shapeId="4400" r:id="rId116" name="Check Box 304">
              <controlPr defaultSize="0" autoFill="0" autoLine="0" autoPict="0">
                <anchor moveWithCells="1">
                  <from>
                    <xdr:col>49</xdr:col>
                    <xdr:colOff>101600</xdr:colOff>
                    <xdr:row>43</xdr:row>
                    <xdr:rowOff>203200</xdr:rowOff>
                  </from>
                  <to>
                    <xdr:col>50</xdr:col>
                    <xdr:colOff>114300</xdr:colOff>
                    <xdr:row>45</xdr:row>
                    <xdr:rowOff>0</xdr:rowOff>
                  </to>
                </anchor>
              </controlPr>
            </control>
          </mc:Choice>
        </mc:AlternateContent>
        <mc:AlternateContent xmlns:mc="http://schemas.openxmlformats.org/markup-compatibility/2006">
          <mc:Choice Requires="x14">
            <control shapeId="4401" r:id="rId117" name="Check Box 305">
              <controlPr defaultSize="0" autoFill="0" autoLine="0" autoPict="0">
                <anchor moveWithCells="1">
                  <from>
                    <xdr:col>53</xdr:col>
                    <xdr:colOff>127000</xdr:colOff>
                    <xdr:row>43</xdr:row>
                    <xdr:rowOff>203200</xdr:rowOff>
                  </from>
                  <to>
                    <xdr:col>54</xdr:col>
                    <xdr:colOff>152400</xdr:colOff>
                    <xdr:row>45</xdr:row>
                    <xdr:rowOff>12700</xdr:rowOff>
                  </to>
                </anchor>
              </controlPr>
            </control>
          </mc:Choice>
        </mc:AlternateContent>
        <mc:AlternateContent xmlns:mc="http://schemas.openxmlformats.org/markup-compatibility/2006">
          <mc:Choice Requires="x14">
            <control shapeId="4402" r:id="rId118" name="Check Box 306">
              <controlPr defaultSize="0" autoFill="0" autoLine="0" autoPict="0">
                <anchor moveWithCells="1">
                  <from>
                    <xdr:col>58</xdr:col>
                    <xdr:colOff>76200</xdr:colOff>
                    <xdr:row>43</xdr:row>
                    <xdr:rowOff>203200</xdr:rowOff>
                  </from>
                  <to>
                    <xdr:col>59</xdr:col>
                    <xdr:colOff>88900</xdr:colOff>
                    <xdr:row>45</xdr:row>
                    <xdr:rowOff>12700</xdr:rowOff>
                  </to>
                </anchor>
              </controlPr>
            </control>
          </mc:Choice>
        </mc:AlternateContent>
        <mc:AlternateContent xmlns:mc="http://schemas.openxmlformats.org/markup-compatibility/2006">
          <mc:Choice Requires="x14">
            <control shapeId="4403" r:id="rId119" name="Check Box 307">
              <controlPr defaultSize="0" autoFill="0" autoLine="0" autoPict="0">
                <anchor moveWithCells="1">
                  <from>
                    <xdr:col>36</xdr:col>
                    <xdr:colOff>139700</xdr:colOff>
                    <xdr:row>44</xdr:row>
                    <xdr:rowOff>215900</xdr:rowOff>
                  </from>
                  <to>
                    <xdr:col>37</xdr:col>
                    <xdr:colOff>152400</xdr:colOff>
                    <xdr:row>46</xdr:row>
                    <xdr:rowOff>12700</xdr:rowOff>
                  </to>
                </anchor>
              </controlPr>
            </control>
          </mc:Choice>
        </mc:AlternateContent>
        <mc:AlternateContent xmlns:mc="http://schemas.openxmlformats.org/markup-compatibility/2006">
          <mc:Choice Requires="x14">
            <control shapeId="4404" r:id="rId120" name="Check Box 308">
              <controlPr defaultSize="0" autoFill="0" autoLine="0" autoPict="0">
                <anchor moveWithCells="1">
                  <from>
                    <xdr:col>45</xdr:col>
                    <xdr:colOff>88900</xdr:colOff>
                    <xdr:row>44</xdr:row>
                    <xdr:rowOff>203200</xdr:rowOff>
                  </from>
                  <to>
                    <xdr:col>46</xdr:col>
                    <xdr:colOff>114300</xdr:colOff>
                    <xdr:row>46</xdr:row>
                    <xdr:rowOff>12700</xdr:rowOff>
                  </to>
                </anchor>
              </controlPr>
            </control>
          </mc:Choice>
        </mc:AlternateContent>
        <mc:AlternateContent xmlns:mc="http://schemas.openxmlformats.org/markup-compatibility/2006">
          <mc:Choice Requires="x14">
            <control shapeId="4405" r:id="rId121" name="Check Box 309">
              <controlPr defaultSize="0" autoFill="0" autoLine="0" autoPict="0">
                <anchor moveWithCells="1">
                  <from>
                    <xdr:col>49</xdr:col>
                    <xdr:colOff>101600</xdr:colOff>
                    <xdr:row>44</xdr:row>
                    <xdr:rowOff>203200</xdr:rowOff>
                  </from>
                  <to>
                    <xdr:col>50</xdr:col>
                    <xdr:colOff>114300</xdr:colOff>
                    <xdr:row>46</xdr:row>
                    <xdr:rowOff>0</xdr:rowOff>
                  </to>
                </anchor>
              </controlPr>
            </control>
          </mc:Choice>
        </mc:AlternateContent>
        <mc:AlternateContent xmlns:mc="http://schemas.openxmlformats.org/markup-compatibility/2006">
          <mc:Choice Requires="x14">
            <control shapeId="4406" r:id="rId122" name="Check Box 310">
              <controlPr defaultSize="0" autoFill="0" autoLine="0" autoPict="0">
                <anchor moveWithCells="1">
                  <from>
                    <xdr:col>53</xdr:col>
                    <xdr:colOff>127000</xdr:colOff>
                    <xdr:row>44</xdr:row>
                    <xdr:rowOff>203200</xdr:rowOff>
                  </from>
                  <to>
                    <xdr:col>54</xdr:col>
                    <xdr:colOff>152400</xdr:colOff>
                    <xdr:row>46</xdr:row>
                    <xdr:rowOff>12700</xdr:rowOff>
                  </to>
                </anchor>
              </controlPr>
            </control>
          </mc:Choice>
        </mc:AlternateContent>
        <mc:AlternateContent xmlns:mc="http://schemas.openxmlformats.org/markup-compatibility/2006">
          <mc:Choice Requires="x14">
            <control shapeId="4407" r:id="rId123" name="Check Box 311">
              <controlPr defaultSize="0" autoFill="0" autoLine="0" autoPict="0">
                <anchor moveWithCells="1">
                  <from>
                    <xdr:col>58</xdr:col>
                    <xdr:colOff>76200</xdr:colOff>
                    <xdr:row>44</xdr:row>
                    <xdr:rowOff>203200</xdr:rowOff>
                  </from>
                  <to>
                    <xdr:col>59</xdr:col>
                    <xdr:colOff>88900</xdr:colOff>
                    <xdr:row>46</xdr:row>
                    <xdr:rowOff>12700</xdr:rowOff>
                  </to>
                </anchor>
              </controlPr>
            </control>
          </mc:Choice>
        </mc:AlternateContent>
        <mc:AlternateContent xmlns:mc="http://schemas.openxmlformats.org/markup-compatibility/2006">
          <mc:Choice Requires="x14">
            <control shapeId="4408" r:id="rId124" name="Check Box 312">
              <controlPr defaultSize="0" autoFill="0" autoLine="0" autoPict="0">
                <anchor moveWithCells="1">
                  <from>
                    <xdr:col>36</xdr:col>
                    <xdr:colOff>139700</xdr:colOff>
                    <xdr:row>45</xdr:row>
                    <xdr:rowOff>215900</xdr:rowOff>
                  </from>
                  <to>
                    <xdr:col>37</xdr:col>
                    <xdr:colOff>152400</xdr:colOff>
                    <xdr:row>47</xdr:row>
                    <xdr:rowOff>12700</xdr:rowOff>
                  </to>
                </anchor>
              </controlPr>
            </control>
          </mc:Choice>
        </mc:AlternateContent>
        <mc:AlternateContent xmlns:mc="http://schemas.openxmlformats.org/markup-compatibility/2006">
          <mc:Choice Requires="x14">
            <control shapeId="4409" r:id="rId125" name="Check Box 313">
              <controlPr defaultSize="0" autoFill="0" autoLine="0" autoPict="0">
                <anchor moveWithCells="1">
                  <from>
                    <xdr:col>45</xdr:col>
                    <xdr:colOff>88900</xdr:colOff>
                    <xdr:row>45</xdr:row>
                    <xdr:rowOff>203200</xdr:rowOff>
                  </from>
                  <to>
                    <xdr:col>46</xdr:col>
                    <xdr:colOff>114300</xdr:colOff>
                    <xdr:row>47</xdr:row>
                    <xdr:rowOff>12700</xdr:rowOff>
                  </to>
                </anchor>
              </controlPr>
            </control>
          </mc:Choice>
        </mc:AlternateContent>
        <mc:AlternateContent xmlns:mc="http://schemas.openxmlformats.org/markup-compatibility/2006">
          <mc:Choice Requires="x14">
            <control shapeId="4410" r:id="rId126" name="Check Box 314">
              <controlPr defaultSize="0" autoFill="0" autoLine="0" autoPict="0">
                <anchor moveWithCells="1">
                  <from>
                    <xdr:col>49</xdr:col>
                    <xdr:colOff>101600</xdr:colOff>
                    <xdr:row>45</xdr:row>
                    <xdr:rowOff>203200</xdr:rowOff>
                  </from>
                  <to>
                    <xdr:col>50</xdr:col>
                    <xdr:colOff>114300</xdr:colOff>
                    <xdr:row>47</xdr:row>
                    <xdr:rowOff>0</xdr:rowOff>
                  </to>
                </anchor>
              </controlPr>
            </control>
          </mc:Choice>
        </mc:AlternateContent>
        <mc:AlternateContent xmlns:mc="http://schemas.openxmlformats.org/markup-compatibility/2006">
          <mc:Choice Requires="x14">
            <control shapeId="4411" r:id="rId127" name="Check Box 315">
              <controlPr defaultSize="0" autoFill="0" autoLine="0" autoPict="0">
                <anchor moveWithCells="1">
                  <from>
                    <xdr:col>53</xdr:col>
                    <xdr:colOff>127000</xdr:colOff>
                    <xdr:row>45</xdr:row>
                    <xdr:rowOff>203200</xdr:rowOff>
                  </from>
                  <to>
                    <xdr:col>54</xdr:col>
                    <xdr:colOff>152400</xdr:colOff>
                    <xdr:row>47</xdr:row>
                    <xdr:rowOff>12700</xdr:rowOff>
                  </to>
                </anchor>
              </controlPr>
            </control>
          </mc:Choice>
        </mc:AlternateContent>
        <mc:AlternateContent xmlns:mc="http://schemas.openxmlformats.org/markup-compatibility/2006">
          <mc:Choice Requires="x14">
            <control shapeId="4412" r:id="rId128" name="Check Box 316">
              <controlPr defaultSize="0" autoFill="0" autoLine="0" autoPict="0">
                <anchor moveWithCells="1">
                  <from>
                    <xdr:col>58</xdr:col>
                    <xdr:colOff>76200</xdr:colOff>
                    <xdr:row>45</xdr:row>
                    <xdr:rowOff>203200</xdr:rowOff>
                  </from>
                  <to>
                    <xdr:col>59</xdr:col>
                    <xdr:colOff>88900</xdr:colOff>
                    <xdr:row>47</xdr:row>
                    <xdr:rowOff>12700</xdr:rowOff>
                  </to>
                </anchor>
              </controlPr>
            </control>
          </mc:Choice>
        </mc:AlternateContent>
        <mc:AlternateContent xmlns:mc="http://schemas.openxmlformats.org/markup-compatibility/2006">
          <mc:Choice Requires="x14">
            <control shapeId="4413" r:id="rId129" name="Check Box 317">
              <controlPr defaultSize="0" autoFill="0" autoLine="0" autoPict="0">
                <anchor moveWithCells="1">
                  <from>
                    <xdr:col>36</xdr:col>
                    <xdr:colOff>139700</xdr:colOff>
                    <xdr:row>46</xdr:row>
                    <xdr:rowOff>215900</xdr:rowOff>
                  </from>
                  <to>
                    <xdr:col>37</xdr:col>
                    <xdr:colOff>152400</xdr:colOff>
                    <xdr:row>48</xdr:row>
                    <xdr:rowOff>12700</xdr:rowOff>
                  </to>
                </anchor>
              </controlPr>
            </control>
          </mc:Choice>
        </mc:AlternateContent>
        <mc:AlternateContent xmlns:mc="http://schemas.openxmlformats.org/markup-compatibility/2006">
          <mc:Choice Requires="x14">
            <control shapeId="4414" r:id="rId130" name="Check Box 318">
              <controlPr defaultSize="0" autoFill="0" autoLine="0" autoPict="0">
                <anchor moveWithCells="1">
                  <from>
                    <xdr:col>45</xdr:col>
                    <xdr:colOff>88900</xdr:colOff>
                    <xdr:row>46</xdr:row>
                    <xdr:rowOff>203200</xdr:rowOff>
                  </from>
                  <to>
                    <xdr:col>46</xdr:col>
                    <xdr:colOff>114300</xdr:colOff>
                    <xdr:row>48</xdr:row>
                    <xdr:rowOff>12700</xdr:rowOff>
                  </to>
                </anchor>
              </controlPr>
            </control>
          </mc:Choice>
        </mc:AlternateContent>
        <mc:AlternateContent xmlns:mc="http://schemas.openxmlformats.org/markup-compatibility/2006">
          <mc:Choice Requires="x14">
            <control shapeId="4415" r:id="rId131" name="Check Box 319">
              <controlPr defaultSize="0" autoFill="0" autoLine="0" autoPict="0">
                <anchor moveWithCells="1">
                  <from>
                    <xdr:col>49</xdr:col>
                    <xdr:colOff>101600</xdr:colOff>
                    <xdr:row>46</xdr:row>
                    <xdr:rowOff>203200</xdr:rowOff>
                  </from>
                  <to>
                    <xdr:col>50</xdr:col>
                    <xdr:colOff>114300</xdr:colOff>
                    <xdr:row>48</xdr:row>
                    <xdr:rowOff>0</xdr:rowOff>
                  </to>
                </anchor>
              </controlPr>
            </control>
          </mc:Choice>
        </mc:AlternateContent>
        <mc:AlternateContent xmlns:mc="http://schemas.openxmlformats.org/markup-compatibility/2006">
          <mc:Choice Requires="x14">
            <control shapeId="4416" r:id="rId132" name="Check Box 320">
              <controlPr defaultSize="0" autoFill="0" autoLine="0" autoPict="0">
                <anchor moveWithCells="1">
                  <from>
                    <xdr:col>53</xdr:col>
                    <xdr:colOff>127000</xdr:colOff>
                    <xdr:row>46</xdr:row>
                    <xdr:rowOff>203200</xdr:rowOff>
                  </from>
                  <to>
                    <xdr:col>54</xdr:col>
                    <xdr:colOff>152400</xdr:colOff>
                    <xdr:row>48</xdr:row>
                    <xdr:rowOff>12700</xdr:rowOff>
                  </to>
                </anchor>
              </controlPr>
            </control>
          </mc:Choice>
        </mc:AlternateContent>
        <mc:AlternateContent xmlns:mc="http://schemas.openxmlformats.org/markup-compatibility/2006">
          <mc:Choice Requires="x14">
            <control shapeId="4417" r:id="rId133" name="Check Box 321">
              <controlPr defaultSize="0" autoFill="0" autoLine="0" autoPict="0">
                <anchor moveWithCells="1">
                  <from>
                    <xdr:col>58</xdr:col>
                    <xdr:colOff>76200</xdr:colOff>
                    <xdr:row>46</xdr:row>
                    <xdr:rowOff>203200</xdr:rowOff>
                  </from>
                  <to>
                    <xdr:col>59</xdr:col>
                    <xdr:colOff>88900</xdr:colOff>
                    <xdr:row>48</xdr:row>
                    <xdr:rowOff>12700</xdr:rowOff>
                  </to>
                </anchor>
              </controlPr>
            </control>
          </mc:Choice>
        </mc:AlternateContent>
        <mc:AlternateContent xmlns:mc="http://schemas.openxmlformats.org/markup-compatibility/2006">
          <mc:Choice Requires="x14">
            <control shapeId="4418" r:id="rId134" name="Check Box 322">
              <controlPr defaultSize="0" autoFill="0" autoLine="0" autoPict="0">
                <anchor moveWithCells="1">
                  <from>
                    <xdr:col>36</xdr:col>
                    <xdr:colOff>139700</xdr:colOff>
                    <xdr:row>47</xdr:row>
                    <xdr:rowOff>215900</xdr:rowOff>
                  </from>
                  <to>
                    <xdr:col>37</xdr:col>
                    <xdr:colOff>152400</xdr:colOff>
                    <xdr:row>49</xdr:row>
                    <xdr:rowOff>12700</xdr:rowOff>
                  </to>
                </anchor>
              </controlPr>
            </control>
          </mc:Choice>
        </mc:AlternateContent>
        <mc:AlternateContent xmlns:mc="http://schemas.openxmlformats.org/markup-compatibility/2006">
          <mc:Choice Requires="x14">
            <control shapeId="4419" r:id="rId135" name="Check Box 323">
              <controlPr defaultSize="0" autoFill="0" autoLine="0" autoPict="0">
                <anchor moveWithCells="1">
                  <from>
                    <xdr:col>45</xdr:col>
                    <xdr:colOff>88900</xdr:colOff>
                    <xdr:row>47</xdr:row>
                    <xdr:rowOff>203200</xdr:rowOff>
                  </from>
                  <to>
                    <xdr:col>46</xdr:col>
                    <xdr:colOff>114300</xdr:colOff>
                    <xdr:row>49</xdr:row>
                    <xdr:rowOff>12700</xdr:rowOff>
                  </to>
                </anchor>
              </controlPr>
            </control>
          </mc:Choice>
        </mc:AlternateContent>
        <mc:AlternateContent xmlns:mc="http://schemas.openxmlformats.org/markup-compatibility/2006">
          <mc:Choice Requires="x14">
            <control shapeId="4420" r:id="rId136" name="Check Box 324">
              <controlPr defaultSize="0" autoFill="0" autoLine="0" autoPict="0">
                <anchor moveWithCells="1">
                  <from>
                    <xdr:col>49</xdr:col>
                    <xdr:colOff>101600</xdr:colOff>
                    <xdr:row>47</xdr:row>
                    <xdr:rowOff>203200</xdr:rowOff>
                  </from>
                  <to>
                    <xdr:col>50</xdr:col>
                    <xdr:colOff>114300</xdr:colOff>
                    <xdr:row>49</xdr:row>
                    <xdr:rowOff>0</xdr:rowOff>
                  </to>
                </anchor>
              </controlPr>
            </control>
          </mc:Choice>
        </mc:AlternateContent>
        <mc:AlternateContent xmlns:mc="http://schemas.openxmlformats.org/markup-compatibility/2006">
          <mc:Choice Requires="x14">
            <control shapeId="4421" r:id="rId137" name="Check Box 325">
              <controlPr defaultSize="0" autoFill="0" autoLine="0" autoPict="0">
                <anchor moveWithCells="1">
                  <from>
                    <xdr:col>53</xdr:col>
                    <xdr:colOff>127000</xdr:colOff>
                    <xdr:row>47</xdr:row>
                    <xdr:rowOff>203200</xdr:rowOff>
                  </from>
                  <to>
                    <xdr:col>54</xdr:col>
                    <xdr:colOff>152400</xdr:colOff>
                    <xdr:row>49</xdr:row>
                    <xdr:rowOff>12700</xdr:rowOff>
                  </to>
                </anchor>
              </controlPr>
            </control>
          </mc:Choice>
        </mc:AlternateContent>
        <mc:AlternateContent xmlns:mc="http://schemas.openxmlformats.org/markup-compatibility/2006">
          <mc:Choice Requires="x14">
            <control shapeId="4422" r:id="rId138" name="Check Box 326">
              <controlPr defaultSize="0" autoFill="0" autoLine="0" autoPict="0">
                <anchor moveWithCells="1">
                  <from>
                    <xdr:col>58</xdr:col>
                    <xdr:colOff>76200</xdr:colOff>
                    <xdr:row>47</xdr:row>
                    <xdr:rowOff>203200</xdr:rowOff>
                  </from>
                  <to>
                    <xdr:col>59</xdr:col>
                    <xdr:colOff>88900</xdr:colOff>
                    <xdr:row>49</xdr:row>
                    <xdr:rowOff>12700</xdr:rowOff>
                  </to>
                </anchor>
              </controlPr>
            </control>
          </mc:Choice>
        </mc:AlternateContent>
        <mc:AlternateContent xmlns:mc="http://schemas.openxmlformats.org/markup-compatibility/2006">
          <mc:Choice Requires="x14">
            <control shapeId="4423" r:id="rId139" name="Check Box 327">
              <controlPr defaultSize="0" autoFill="0" autoLine="0" autoPict="0">
                <anchor moveWithCells="1">
                  <from>
                    <xdr:col>36</xdr:col>
                    <xdr:colOff>139700</xdr:colOff>
                    <xdr:row>48</xdr:row>
                    <xdr:rowOff>215900</xdr:rowOff>
                  </from>
                  <to>
                    <xdr:col>37</xdr:col>
                    <xdr:colOff>152400</xdr:colOff>
                    <xdr:row>50</xdr:row>
                    <xdr:rowOff>12700</xdr:rowOff>
                  </to>
                </anchor>
              </controlPr>
            </control>
          </mc:Choice>
        </mc:AlternateContent>
        <mc:AlternateContent xmlns:mc="http://schemas.openxmlformats.org/markup-compatibility/2006">
          <mc:Choice Requires="x14">
            <control shapeId="4424" r:id="rId140" name="Check Box 328">
              <controlPr defaultSize="0" autoFill="0" autoLine="0" autoPict="0">
                <anchor moveWithCells="1">
                  <from>
                    <xdr:col>45</xdr:col>
                    <xdr:colOff>88900</xdr:colOff>
                    <xdr:row>48</xdr:row>
                    <xdr:rowOff>203200</xdr:rowOff>
                  </from>
                  <to>
                    <xdr:col>46</xdr:col>
                    <xdr:colOff>114300</xdr:colOff>
                    <xdr:row>50</xdr:row>
                    <xdr:rowOff>12700</xdr:rowOff>
                  </to>
                </anchor>
              </controlPr>
            </control>
          </mc:Choice>
        </mc:AlternateContent>
        <mc:AlternateContent xmlns:mc="http://schemas.openxmlformats.org/markup-compatibility/2006">
          <mc:Choice Requires="x14">
            <control shapeId="4425" r:id="rId141" name="Check Box 329">
              <controlPr defaultSize="0" autoFill="0" autoLine="0" autoPict="0">
                <anchor moveWithCells="1">
                  <from>
                    <xdr:col>49</xdr:col>
                    <xdr:colOff>101600</xdr:colOff>
                    <xdr:row>48</xdr:row>
                    <xdr:rowOff>203200</xdr:rowOff>
                  </from>
                  <to>
                    <xdr:col>50</xdr:col>
                    <xdr:colOff>114300</xdr:colOff>
                    <xdr:row>50</xdr:row>
                    <xdr:rowOff>0</xdr:rowOff>
                  </to>
                </anchor>
              </controlPr>
            </control>
          </mc:Choice>
        </mc:AlternateContent>
        <mc:AlternateContent xmlns:mc="http://schemas.openxmlformats.org/markup-compatibility/2006">
          <mc:Choice Requires="x14">
            <control shapeId="4426" r:id="rId142" name="Check Box 330">
              <controlPr defaultSize="0" autoFill="0" autoLine="0" autoPict="0">
                <anchor moveWithCells="1">
                  <from>
                    <xdr:col>53</xdr:col>
                    <xdr:colOff>127000</xdr:colOff>
                    <xdr:row>48</xdr:row>
                    <xdr:rowOff>203200</xdr:rowOff>
                  </from>
                  <to>
                    <xdr:col>54</xdr:col>
                    <xdr:colOff>152400</xdr:colOff>
                    <xdr:row>50</xdr:row>
                    <xdr:rowOff>12700</xdr:rowOff>
                  </to>
                </anchor>
              </controlPr>
            </control>
          </mc:Choice>
        </mc:AlternateContent>
        <mc:AlternateContent xmlns:mc="http://schemas.openxmlformats.org/markup-compatibility/2006">
          <mc:Choice Requires="x14">
            <control shapeId="4427" r:id="rId143" name="Check Box 331">
              <controlPr defaultSize="0" autoFill="0" autoLine="0" autoPict="0">
                <anchor moveWithCells="1">
                  <from>
                    <xdr:col>58</xdr:col>
                    <xdr:colOff>76200</xdr:colOff>
                    <xdr:row>48</xdr:row>
                    <xdr:rowOff>203200</xdr:rowOff>
                  </from>
                  <to>
                    <xdr:col>59</xdr:col>
                    <xdr:colOff>88900</xdr:colOff>
                    <xdr:row>50</xdr:row>
                    <xdr:rowOff>12700</xdr:rowOff>
                  </to>
                </anchor>
              </controlPr>
            </control>
          </mc:Choice>
        </mc:AlternateContent>
        <mc:AlternateContent xmlns:mc="http://schemas.openxmlformats.org/markup-compatibility/2006">
          <mc:Choice Requires="x14">
            <control shapeId="4428" r:id="rId144" name="Check Box 332">
              <controlPr defaultSize="0" autoFill="0" autoLine="0" autoPict="0">
                <anchor moveWithCells="1">
                  <from>
                    <xdr:col>36</xdr:col>
                    <xdr:colOff>139700</xdr:colOff>
                    <xdr:row>49</xdr:row>
                    <xdr:rowOff>215900</xdr:rowOff>
                  </from>
                  <to>
                    <xdr:col>37</xdr:col>
                    <xdr:colOff>152400</xdr:colOff>
                    <xdr:row>51</xdr:row>
                    <xdr:rowOff>12700</xdr:rowOff>
                  </to>
                </anchor>
              </controlPr>
            </control>
          </mc:Choice>
        </mc:AlternateContent>
        <mc:AlternateContent xmlns:mc="http://schemas.openxmlformats.org/markup-compatibility/2006">
          <mc:Choice Requires="x14">
            <control shapeId="4429" r:id="rId145" name="Check Box 333">
              <controlPr defaultSize="0" autoFill="0" autoLine="0" autoPict="0">
                <anchor moveWithCells="1">
                  <from>
                    <xdr:col>45</xdr:col>
                    <xdr:colOff>88900</xdr:colOff>
                    <xdr:row>49</xdr:row>
                    <xdr:rowOff>203200</xdr:rowOff>
                  </from>
                  <to>
                    <xdr:col>46</xdr:col>
                    <xdr:colOff>114300</xdr:colOff>
                    <xdr:row>51</xdr:row>
                    <xdr:rowOff>12700</xdr:rowOff>
                  </to>
                </anchor>
              </controlPr>
            </control>
          </mc:Choice>
        </mc:AlternateContent>
        <mc:AlternateContent xmlns:mc="http://schemas.openxmlformats.org/markup-compatibility/2006">
          <mc:Choice Requires="x14">
            <control shapeId="4430" r:id="rId146" name="Check Box 334">
              <controlPr defaultSize="0" autoFill="0" autoLine="0" autoPict="0">
                <anchor moveWithCells="1">
                  <from>
                    <xdr:col>49</xdr:col>
                    <xdr:colOff>101600</xdr:colOff>
                    <xdr:row>49</xdr:row>
                    <xdr:rowOff>203200</xdr:rowOff>
                  </from>
                  <to>
                    <xdr:col>50</xdr:col>
                    <xdr:colOff>114300</xdr:colOff>
                    <xdr:row>51</xdr:row>
                    <xdr:rowOff>0</xdr:rowOff>
                  </to>
                </anchor>
              </controlPr>
            </control>
          </mc:Choice>
        </mc:AlternateContent>
        <mc:AlternateContent xmlns:mc="http://schemas.openxmlformats.org/markup-compatibility/2006">
          <mc:Choice Requires="x14">
            <control shapeId="4431" r:id="rId147" name="Check Box 335">
              <controlPr defaultSize="0" autoFill="0" autoLine="0" autoPict="0">
                <anchor moveWithCells="1">
                  <from>
                    <xdr:col>53</xdr:col>
                    <xdr:colOff>127000</xdr:colOff>
                    <xdr:row>49</xdr:row>
                    <xdr:rowOff>203200</xdr:rowOff>
                  </from>
                  <to>
                    <xdr:col>54</xdr:col>
                    <xdr:colOff>152400</xdr:colOff>
                    <xdr:row>51</xdr:row>
                    <xdr:rowOff>12700</xdr:rowOff>
                  </to>
                </anchor>
              </controlPr>
            </control>
          </mc:Choice>
        </mc:AlternateContent>
        <mc:AlternateContent xmlns:mc="http://schemas.openxmlformats.org/markup-compatibility/2006">
          <mc:Choice Requires="x14">
            <control shapeId="4432" r:id="rId148" name="Check Box 336">
              <controlPr defaultSize="0" autoFill="0" autoLine="0" autoPict="0">
                <anchor moveWithCells="1">
                  <from>
                    <xdr:col>58</xdr:col>
                    <xdr:colOff>76200</xdr:colOff>
                    <xdr:row>49</xdr:row>
                    <xdr:rowOff>203200</xdr:rowOff>
                  </from>
                  <to>
                    <xdr:col>59</xdr:col>
                    <xdr:colOff>88900</xdr:colOff>
                    <xdr:row>51</xdr:row>
                    <xdr:rowOff>12700</xdr:rowOff>
                  </to>
                </anchor>
              </controlPr>
            </control>
          </mc:Choice>
        </mc:AlternateContent>
        <mc:AlternateContent xmlns:mc="http://schemas.openxmlformats.org/markup-compatibility/2006">
          <mc:Choice Requires="x14">
            <control shapeId="4433" r:id="rId149" name="Check Box 337">
              <controlPr defaultSize="0" autoFill="0" autoLine="0" autoPict="0">
                <anchor moveWithCells="1">
                  <from>
                    <xdr:col>36</xdr:col>
                    <xdr:colOff>139700</xdr:colOff>
                    <xdr:row>50</xdr:row>
                    <xdr:rowOff>215900</xdr:rowOff>
                  </from>
                  <to>
                    <xdr:col>37</xdr:col>
                    <xdr:colOff>152400</xdr:colOff>
                    <xdr:row>52</xdr:row>
                    <xdr:rowOff>12700</xdr:rowOff>
                  </to>
                </anchor>
              </controlPr>
            </control>
          </mc:Choice>
        </mc:AlternateContent>
        <mc:AlternateContent xmlns:mc="http://schemas.openxmlformats.org/markup-compatibility/2006">
          <mc:Choice Requires="x14">
            <control shapeId="4434" r:id="rId150" name="Check Box 338">
              <controlPr defaultSize="0" autoFill="0" autoLine="0" autoPict="0">
                <anchor moveWithCells="1">
                  <from>
                    <xdr:col>45</xdr:col>
                    <xdr:colOff>88900</xdr:colOff>
                    <xdr:row>50</xdr:row>
                    <xdr:rowOff>203200</xdr:rowOff>
                  </from>
                  <to>
                    <xdr:col>46</xdr:col>
                    <xdr:colOff>114300</xdr:colOff>
                    <xdr:row>52</xdr:row>
                    <xdr:rowOff>12700</xdr:rowOff>
                  </to>
                </anchor>
              </controlPr>
            </control>
          </mc:Choice>
        </mc:AlternateContent>
        <mc:AlternateContent xmlns:mc="http://schemas.openxmlformats.org/markup-compatibility/2006">
          <mc:Choice Requires="x14">
            <control shapeId="4435" r:id="rId151" name="Check Box 339">
              <controlPr defaultSize="0" autoFill="0" autoLine="0" autoPict="0">
                <anchor moveWithCells="1">
                  <from>
                    <xdr:col>49</xdr:col>
                    <xdr:colOff>101600</xdr:colOff>
                    <xdr:row>50</xdr:row>
                    <xdr:rowOff>203200</xdr:rowOff>
                  </from>
                  <to>
                    <xdr:col>50</xdr:col>
                    <xdr:colOff>114300</xdr:colOff>
                    <xdr:row>52</xdr:row>
                    <xdr:rowOff>0</xdr:rowOff>
                  </to>
                </anchor>
              </controlPr>
            </control>
          </mc:Choice>
        </mc:AlternateContent>
        <mc:AlternateContent xmlns:mc="http://schemas.openxmlformats.org/markup-compatibility/2006">
          <mc:Choice Requires="x14">
            <control shapeId="4436" r:id="rId152" name="Check Box 340">
              <controlPr defaultSize="0" autoFill="0" autoLine="0" autoPict="0">
                <anchor moveWithCells="1">
                  <from>
                    <xdr:col>53</xdr:col>
                    <xdr:colOff>127000</xdr:colOff>
                    <xdr:row>50</xdr:row>
                    <xdr:rowOff>203200</xdr:rowOff>
                  </from>
                  <to>
                    <xdr:col>54</xdr:col>
                    <xdr:colOff>152400</xdr:colOff>
                    <xdr:row>52</xdr:row>
                    <xdr:rowOff>12700</xdr:rowOff>
                  </to>
                </anchor>
              </controlPr>
            </control>
          </mc:Choice>
        </mc:AlternateContent>
        <mc:AlternateContent xmlns:mc="http://schemas.openxmlformats.org/markup-compatibility/2006">
          <mc:Choice Requires="x14">
            <control shapeId="4437" r:id="rId153" name="Check Box 341">
              <controlPr defaultSize="0" autoFill="0" autoLine="0" autoPict="0">
                <anchor moveWithCells="1">
                  <from>
                    <xdr:col>58</xdr:col>
                    <xdr:colOff>76200</xdr:colOff>
                    <xdr:row>50</xdr:row>
                    <xdr:rowOff>203200</xdr:rowOff>
                  </from>
                  <to>
                    <xdr:col>59</xdr:col>
                    <xdr:colOff>88900</xdr:colOff>
                    <xdr:row>52</xdr:row>
                    <xdr:rowOff>12700</xdr:rowOff>
                  </to>
                </anchor>
              </controlPr>
            </control>
          </mc:Choice>
        </mc:AlternateContent>
        <mc:AlternateContent xmlns:mc="http://schemas.openxmlformats.org/markup-compatibility/2006">
          <mc:Choice Requires="x14">
            <control shapeId="4438" r:id="rId154" name="Check Box 342">
              <controlPr defaultSize="0" autoFill="0" autoLine="0" autoPict="0">
                <anchor moveWithCells="1">
                  <from>
                    <xdr:col>36</xdr:col>
                    <xdr:colOff>139700</xdr:colOff>
                    <xdr:row>51</xdr:row>
                    <xdr:rowOff>215900</xdr:rowOff>
                  </from>
                  <to>
                    <xdr:col>37</xdr:col>
                    <xdr:colOff>152400</xdr:colOff>
                    <xdr:row>53</xdr:row>
                    <xdr:rowOff>12700</xdr:rowOff>
                  </to>
                </anchor>
              </controlPr>
            </control>
          </mc:Choice>
        </mc:AlternateContent>
        <mc:AlternateContent xmlns:mc="http://schemas.openxmlformats.org/markup-compatibility/2006">
          <mc:Choice Requires="x14">
            <control shapeId="4439" r:id="rId155" name="Check Box 343">
              <controlPr defaultSize="0" autoFill="0" autoLine="0" autoPict="0">
                <anchor moveWithCells="1">
                  <from>
                    <xdr:col>45</xdr:col>
                    <xdr:colOff>88900</xdr:colOff>
                    <xdr:row>51</xdr:row>
                    <xdr:rowOff>203200</xdr:rowOff>
                  </from>
                  <to>
                    <xdr:col>46</xdr:col>
                    <xdr:colOff>114300</xdr:colOff>
                    <xdr:row>53</xdr:row>
                    <xdr:rowOff>12700</xdr:rowOff>
                  </to>
                </anchor>
              </controlPr>
            </control>
          </mc:Choice>
        </mc:AlternateContent>
        <mc:AlternateContent xmlns:mc="http://schemas.openxmlformats.org/markup-compatibility/2006">
          <mc:Choice Requires="x14">
            <control shapeId="4440" r:id="rId156" name="Check Box 344">
              <controlPr defaultSize="0" autoFill="0" autoLine="0" autoPict="0">
                <anchor moveWithCells="1">
                  <from>
                    <xdr:col>49</xdr:col>
                    <xdr:colOff>101600</xdr:colOff>
                    <xdr:row>51</xdr:row>
                    <xdr:rowOff>203200</xdr:rowOff>
                  </from>
                  <to>
                    <xdr:col>50</xdr:col>
                    <xdr:colOff>114300</xdr:colOff>
                    <xdr:row>53</xdr:row>
                    <xdr:rowOff>0</xdr:rowOff>
                  </to>
                </anchor>
              </controlPr>
            </control>
          </mc:Choice>
        </mc:AlternateContent>
        <mc:AlternateContent xmlns:mc="http://schemas.openxmlformats.org/markup-compatibility/2006">
          <mc:Choice Requires="x14">
            <control shapeId="4441" r:id="rId157" name="Check Box 345">
              <controlPr defaultSize="0" autoFill="0" autoLine="0" autoPict="0">
                <anchor moveWithCells="1">
                  <from>
                    <xdr:col>53</xdr:col>
                    <xdr:colOff>127000</xdr:colOff>
                    <xdr:row>51</xdr:row>
                    <xdr:rowOff>203200</xdr:rowOff>
                  </from>
                  <to>
                    <xdr:col>54</xdr:col>
                    <xdr:colOff>152400</xdr:colOff>
                    <xdr:row>53</xdr:row>
                    <xdr:rowOff>12700</xdr:rowOff>
                  </to>
                </anchor>
              </controlPr>
            </control>
          </mc:Choice>
        </mc:AlternateContent>
        <mc:AlternateContent xmlns:mc="http://schemas.openxmlformats.org/markup-compatibility/2006">
          <mc:Choice Requires="x14">
            <control shapeId="4442" r:id="rId158" name="Check Box 346">
              <controlPr defaultSize="0" autoFill="0" autoLine="0" autoPict="0">
                <anchor moveWithCells="1">
                  <from>
                    <xdr:col>58</xdr:col>
                    <xdr:colOff>76200</xdr:colOff>
                    <xdr:row>51</xdr:row>
                    <xdr:rowOff>203200</xdr:rowOff>
                  </from>
                  <to>
                    <xdr:col>59</xdr:col>
                    <xdr:colOff>88900</xdr:colOff>
                    <xdr:row>53</xdr:row>
                    <xdr:rowOff>12700</xdr:rowOff>
                  </to>
                </anchor>
              </controlPr>
            </control>
          </mc:Choice>
        </mc:AlternateContent>
        <mc:AlternateContent xmlns:mc="http://schemas.openxmlformats.org/markup-compatibility/2006">
          <mc:Choice Requires="x14">
            <control shapeId="4443" r:id="rId159" name="Check Box 347">
              <controlPr defaultSize="0" autoFill="0" autoLine="0" autoPict="0">
                <anchor moveWithCells="1">
                  <from>
                    <xdr:col>36</xdr:col>
                    <xdr:colOff>139700</xdr:colOff>
                    <xdr:row>52</xdr:row>
                    <xdr:rowOff>215900</xdr:rowOff>
                  </from>
                  <to>
                    <xdr:col>37</xdr:col>
                    <xdr:colOff>152400</xdr:colOff>
                    <xdr:row>54</xdr:row>
                    <xdr:rowOff>12700</xdr:rowOff>
                  </to>
                </anchor>
              </controlPr>
            </control>
          </mc:Choice>
        </mc:AlternateContent>
        <mc:AlternateContent xmlns:mc="http://schemas.openxmlformats.org/markup-compatibility/2006">
          <mc:Choice Requires="x14">
            <control shapeId="4444" r:id="rId160" name="Check Box 348">
              <controlPr defaultSize="0" autoFill="0" autoLine="0" autoPict="0">
                <anchor moveWithCells="1">
                  <from>
                    <xdr:col>45</xdr:col>
                    <xdr:colOff>88900</xdr:colOff>
                    <xdr:row>52</xdr:row>
                    <xdr:rowOff>203200</xdr:rowOff>
                  </from>
                  <to>
                    <xdr:col>46</xdr:col>
                    <xdr:colOff>114300</xdr:colOff>
                    <xdr:row>54</xdr:row>
                    <xdr:rowOff>12700</xdr:rowOff>
                  </to>
                </anchor>
              </controlPr>
            </control>
          </mc:Choice>
        </mc:AlternateContent>
        <mc:AlternateContent xmlns:mc="http://schemas.openxmlformats.org/markup-compatibility/2006">
          <mc:Choice Requires="x14">
            <control shapeId="4445" r:id="rId161" name="Check Box 349">
              <controlPr defaultSize="0" autoFill="0" autoLine="0" autoPict="0">
                <anchor moveWithCells="1">
                  <from>
                    <xdr:col>49</xdr:col>
                    <xdr:colOff>101600</xdr:colOff>
                    <xdr:row>52</xdr:row>
                    <xdr:rowOff>203200</xdr:rowOff>
                  </from>
                  <to>
                    <xdr:col>50</xdr:col>
                    <xdr:colOff>114300</xdr:colOff>
                    <xdr:row>54</xdr:row>
                    <xdr:rowOff>0</xdr:rowOff>
                  </to>
                </anchor>
              </controlPr>
            </control>
          </mc:Choice>
        </mc:AlternateContent>
        <mc:AlternateContent xmlns:mc="http://schemas.openxmlformats.org/markup-compatibility/2006">
          <mc:Choice Requires="x14">
            <control shapeId="4446" r:id="rId162" name="Check Box 350">
              <controlPr defaultSize="0" autoFill="0" autoLine="0" autoPict="0">
                <anchor moveWithCells="1">
                  <from>
                    <xdr:col>53</xdr:col>
                    <xdr:colOff>127000</xdr:colOff>
                    <xdr:row>52</xdr:row>
                    <xdr:rowOff>203200</xdr:rowOff>
                  </from>
                  <to>
                    <xdr:col>54</xdr:col>
                    <xdr:colOff>152400</xdr:colOff>
                    <xdr:row>54</xdr:row>
                    <xdr:rowOff>12700</xdr:rowOff>
                  </to>
                </anchor>
              </controlPr>
            </control>
          </mc:Choice>
        </mc:AlternateContent>
        <mc:AlternateContent xmlns:mc="http://schemas.openxmlformats.org/markup-compatibility/2006">
          <mc:Choice Requires="x14">
            <control shapeId="4447" r:id="rId163" name="Check Box 351">
              <controlPr defaultSize="0" autoFill="0" autoLine="0" autoPict="0">
                <anchor moveWithCells="1">
                  <from>
                    <xdr:col>58</xdr:col>
                    <xdr:colOff>76200</xdr:colOff>
                    <xdr:row>52</xdr:row>
                    <xdr:rowOff>203200</xdr:rowOff>
                  </from>
                  <to>
                    <xdr:col>59</xdr:col>
                    <xdr:colOff>88900</xdr:colOff>
                    <xdr:row>54</xdr:row>
                    <xdr:rowOff>12700</xdr:rowOff>
                  </to>
                </anchor>
              </controlPr>
            </control>
          </mc:Choice>
        </mc:AlternateContent>
        <mc:AlternateContent xmlns:mc="http://schemas.openxmlformats.org/markup-compatibility/2006">
          <mc:Choice Requires="x14">
            <control shapeId="4448" r:id="rId164" name="Check Box 352">
              <controlPr defaultSize="0" autoFill="0" autoLine="0" autoPict="0">
                <anchor moveWithCells="1">
                  <from>
                    <xdr:col>36</xdr:col>
                    <xdr:colOff>139700</xdr:colOff>
                    <xdr:row>53</xdr:row>
                    <xdr:rowOff>215900</xdr:rowOff>
                  </from>
                  <to>
                    <xdr:col>37</xdr:col>
                    <xdr:colOff>152400</xdr:colOff>
                    <xdr:row>55</xdr:row>
                    <xdr:rowOff>12700</xdr:rowOff>
                  </to>
                </anchor>
              </controlPr>
            </control>
          </mc:Choice>
        </mc:AlternateContent>
        <mc:AlternateContent xmlns:mc="http://schemas.openxmlformats.org/markup-compatibility/2006">
          <mc:Choice Requires="x14">
            <control shapeId="4449" r:id="rId165" name="Check Box 353">
              <controlPr defaultSize="0" autoFill="0" autoLine="0" autoPict="0">
                <anchor moveWithCells="1">
                  <from>
                    <xdr:col>45</xdr:col>
                    <xdr:colOff>88900</xdr:colOff>
                    <xdr:row>53</xdr:row>
                    <xdr:rowOff>203200</xdr:rowOff>
                  </from>
                  <to>
                    <xdr:col>46</xdr:col>
                    <xdr:colOff>114300</xdr:colOff>
                    <xdr:row>55</xdr:row>
                    <xdr:rowOff>12700</xdr:rowOff>
                  </to>
                </anchor>
              </controlPr>
            </control>
          </mc:Choice>
        </mc:AlternateContent>
        <mc:AlternateContent xmlns:mc="http://schemas.openxmlformats.org/markup-compatibility/2006">
          <mc:Choice Requires="x14">
            <control shapeId="4450" r:id="rId166" name="Check Box 354">
              <controlPr defaultSize="0" autoFill="0" autoLine="0" autoPict="0">
                <anchor moveWithCells="1">
                  <from>
                    <xdr:col>49</xdr:col>
                    <xdr:colOff>101600</xdr:colOff>
                    <xdr:row>53</xdr:row>
                    <xdr:rowOff>203200</xdr:rowOff>
                  </from>
                  <to>
                    <xdr:col>50</xdr:col>
                    <xdr:colOff>114300</xdr:colOff>
                    <xdr:row>55</xdr:row>
                    <xdr:rowOff>0</xdr:rowOff>
                  </to>
                </anchor>
              </controlPr>
            </control>
          </mc:Choice>
        </mc:AlternateContent>
        <mc:AlternateContent xmlns:mc="http://schemas.openxmlformats.org/markup-compatibility/2006">
          <mc:Choice Requires="x14">
            <control shapeId="4451" r:id="rId167" name="Check Box 355">
              <controlPr defaultSize="0" autoFill="0" autoLine="0" autoPict="0">
                <anchor moveWithCells="1">
                  <from>
                    <xdr:col>53</xdr:col>
                    <xdr:colOff>127000</xdr:colOff>
                    <xdr:row>53</xdr:row>
                    <xdr:rowOff>203200</xdr:rowOff>
                  </from>
                  <to>
                    <xdr:col>54</xdr:col>
                    <xdr:colOff>152400</xdr:colOff>
                    <xdr:row>55</xdr:row>
                    <xdr:rowOff>12700</xdr:rowOff>
                  </to>
                </anchor>
              </controlPr>
            </control>
          </mc:Choice>
        </mc:AlternateContent>
        <mc:AlternateContent xmlns:mc="http://schemas.openxmlformats.org/markup-compatibility/2006">
          <mc:Choice Requires="x14">
            <control shapeId="4452" r:id="rId168" name="Check Box 356">
              <controlPr defaultSize="0" autoFill="0" autoLine="0" autoPict="0">
                <anchor moveWithCells="1">
                  <from>
                    <xdr:col>58</xdr:col>
                    <xdr:colOff>76200</xdr:colOff>
                    <xdr:row>53</xdr:row>
                    <xdr:rowOff>203200</xdr:rowOff>
                  </from>
                  <to>
                    <xdr:col>59</xdr:col>
                    <xdr:colOff>88900</xdr:colOff>
                    <xdr:row>55</xdr:row>
                    <xdr:rowOff>12700</xdr:rowOff>
                  </to>
                </anchor>
              </controlPr>
            </control>
          </mc:Choice>
        </mc:AlternateContent>
        <mc:AlternateContent xmlns:mc="http://schemas.openxmlformats.org/markup-compatibility/2006">
          <mc:Choice Requires="x14">
            <control shapeId="4453" r:id="rId169" name="Check Box 357">
              <controlPr defaultSize="0" autoFill="0" autoLine="0" autoPict="0">
                <anchor moveWithCells="1">
                  <from>
                    <xdr:col>36</xdr:col>
                    <xdr:colOff>139700</xdr:colOff>
                    <xdr:row>54</xdr:row>
                    <xdr:rowOff>215900</xdr:rowOff>
                  </from>
                  <to>
                    <xdr:col>37</xdr:col>
                    <xdr:colOff>152400</xdr:colOff>
                    <xdr:row>56</xdr:row>
                    <xdr:rowOff>12700</xdr:rowOff>
                  </to>
                </anchor>
              </controlPr>
            </control>
          </mc:Choice>
        </mc:AlternateContent>
        <mc:AlternateContent xmlns:mc="http://schemas.openxmlformats.org/markup-compatibility/2006">
          <mc:Choice Requires="x14">
            <control shapeId="4454" r:id="rId170" name="Check Box 358">
              <controlPr defaultSize="0" autoFill="0" autoLine="0" autoPict="0">
                <anchor moveWithCells="1">
                  <from>
                    <xdr:col>45</xdr:col>
                    <xdr:colOff>88900</xdr:colOff>
                    <xdr:row>54</xdr:row>
                    <xdr:rowOff>203200</xdr:rowOff>
                  </from>
                  <to>
                    <xdr:col>46</xdr:col>
                    <xdr:colOff>114300</xdr:colOff>
                    <xdr:row>56</xdr:row>
                    <xdr:rowOff>12700</xdr:rowOff>
                  </to>
                </anchor>
              </controlPr>
            </control>
          </mc:Choice>
        </mc:AlternateContent>
        <mc:AlternateContent xmlns:mc="http://schemas.openxmlformats.org/markup-compatibility/2006">
          <mc:Choice Requires="x14">
            <control shapeId="4455" r:id="rId171" name="Check Box 359">
              <controlPr defaultSize="0" autoFill="0" autoLine="0" autoPict="0">
                <anchor moveWithCells="1">
                  <from>
                    <xdr:col>49</xdr:col>
                    <xdr:colOff>101600</xdr:colOff>
                    <xdr:row>54</xdr:row>
                    <xdr:rowOff>203200</xdr:rowOff>
                  </from>
                  <to>
                    <xdr:col>50</xdr:col>
                    <xdr:colOff>114300</xdr:colOff>
                    <xdr:row>56</xdr:row>
                    <xdr:rowOff>0</xdr:rowOff>
                  </to>
                </anchor>
              </controlPr>
            </control>
          </mc:Choice>
        </mc:AlternateContent>
        <mc:AlternateContent xmlns:mc="http://schemas.openxmlformats.org/markup-compatibility/2006">
          <mc:Choice Requires="x14">
            <control shapeId="4456" r:id="rId172" name="Check Box 360">
              <controlPr defaultSize="0" autoFill="0" autoLine="0" autoPict="0">
                <anchor moveWithCells="1">
                  <from>
                    <xdr:col>53</xdr:col>
                    <xdr:colOff>127000</xdr:colOff>
                    <xdr:row>54</xdr:row>
                    <xdr:rowOff>203200</xdr:rowOff>
                  </from>
                  <to>
                    <xdr:col>54</xdr:col>
                    <xdr:colOff>152400</xdr:colOff>
                    <xdr:row>56</xdr:row>
                    <xdr:rowOff>12700</xdr:rowOff>
                  </to>
                </anchor>
              </controlPr>
            </control>
          </mc:Choice>
        </mc:AlternateContent>
        <mc:AlternateContent xmlns:mc="http://schemas.openxmlformats.org/markup-compatibility/2006">
          <mc:Choice Requires="x14">
            <control shapeId="4457" r:id="rId173" name="Check Box 361">
              <controlPr defaultSize="0" autoFill="0" autoLine="0" autoPict="0">
                <anchor moveWithCells="1">
                  <from>
                    <xdr:col>58</xdr:col>
                    <xdr:colOff>76200</xdr:colOff>
                    <xdr:row>54</xdr:row>
                    <xdr:rowOff>203200</xdr:rowOff>
                  </from>
                  <to>
                    <xdr:col>59</xdr:col>
                    <xdr:colOff>88900</xdr:colOff>
                    <xdr:row>56</xdr:row>
                    <xdr:rowOff>12700</xdr:rowOff>
                  </to>
                </anchor>
              </controlPr>
            </control>
          </mc:Choice>
        </mc:AlternateContent>
        <mc:AlternateContent xmlns:mc="http://schemas.openxmlformats.org/markup-compatibility/2006">
          <mc:Choice Requires="x14">
            <control shapeId="4458" r:id="rId174" name="Check Box 362">
              <controlPr defaultSize="0" autoFill="0" autoLine="0" autoPict="0">
                <anchor moveWithCells="1">
                  <from>
                    <xdr:col>36</xdr:col>
                    <xdr:colOff>139700</xdr:colOff>
                    <xdr:row>55</xdr:row>
                    <xdr:rowOff>215900</xdr:rowOff>
                  </from>
                  <to>
                    <xdr:col>37</xdr:col>
                    <xdr:colOff>152400</xdr:colOff>
                    <xdr:row>57</xdr:row>
                    <xdr:rowOff>12700</xdr:rowOff>
                  </to>
                </anchor>
              </controlPr>
            </control>
          </mc:Choice>
        </mc:AlternateContent>
        <mc:AlternateContent xmlns:mc="http://schemas.openxmlformats.org/markup-compatibility/2006">
          <mc:Choice Requires="x14">
            <control shapeId="4459" r:id="rId175" name="Check Box 363">
              <controlPr defaultSize="0" autoFill="0" autoLine="0" autoPict="0">
                <anchor moveWithCells="1">
                  <from>
                    <xdr:col>45</xdr:col>
                    <xdr:colOff>88900</xdr:colOff>
                    <xdr:row>55</xdr:row>
                    <xdr:rowOff>203200</xdr:rowOff>
                  </from>
                  <to>
                    <xdr:col>46</xdr:col>
                    <xdr:colOff>114300</xdr:colOff>
                    <xdr:row>57</xdr:row>
                    <xdr:rowOff>12700</xdr:rowOff>
                  </to>
                </anchor>
              </controlPr>
            </control>
          </mc:Choice>
        </mc:AlternateContent>
        <mc:AlternateContent xmlns:mc="http://schemas.openxmlformats.org/markup-compatibility/2006">
          <mc:Choice Requires="x14">
            <control shapeId="4460" r:id="rId176" name="Check Box 364">
              <controlPr defaultSize="0" autoFill="0" autoLine="0" autoPict="0">
                <anchor moveWithCells="1">
                  <from>
                    <xdr:col>49</xdr:col>
                    <xdr:colOff>101600</xdr:colOff>
                    <xdr:row>55</xdr:row>
                    <xdr:rowOff>203200</xdr:rowOff>
                  </from>
                  <to>
                    <xdr:col>50</xdr:col>
                    <xdr:colOff>114300</xdr:colOff>
                    <xdr:row>57</xdr:row>
                    <xdr:rowOff>0</xdr:rowOff>
                  </to>
                </anchor>
              </controlPr>
            </control>
          </mc:Choice>
        </mc:AlternateContent>
        <mc:AlternateContent xmlns:mc="http://schemas.openxmlformats.org/markup-compatibility/2006">
          <mc:Choice Requires="x14">
            <control shapeId="4461" r:id="rId177" name="Check Box 365">
              <controlPr defaultSize="0" autoFill="0" autoLine="0" autoPict="0">
                <anchor moveWithCells="1">
                  <from>
                    <xdr:col>53</xdr:col>
                    <xdr:colOff>127000</xdr:colOff>
                    <xdr:row>55</xdr:row>
                    <xdr:rowOff>203200</xdr:rowOff>
                  </from>
                  <to>
                    <xdr:col>54</xdr:col>
                    <xdr:colOff>152400</xdr:colOff>
                    <xdr:row>57</xdr:row>
                    <xdr:rowOff>12700</xdr:rowOff>
                  </to>
                </anchor>
              </controlPr>
            </control>
          </mc:Choice>
        </mc:AlternateContent>
        <mc:AlternateContent xmlns:mc="http://schemas.openxmlformats.org/markup-compatibility/2006">
          <mc:Choice Requires="x14">
            <control shapeId="4462" r:id="rId178" name="Check Box 366">
              <controlPr defaultSize="0" autoFill="0" autoLine="0" autoPict="0">
                <anchor moveWithCells="1">
                  <from>
                    <xdr:col>58</xdr:col>
                    <xdr:colOff>76200</xdr:colOff>
                    <xdr:row>55</xdr:row>
                    <xdr:rowOff>203200</xdr:rowOff>
                  </from>
                  <to>
                    <xdr:col>59</xdr:col>
                    <xdr:colOff>88900</xdr:colOff>
                    <xdr:row>57</xdr:row>
                    <xdr:rowOff>12700</xdr:rowOff>
                  </to>
                </anchor>
              </controlPr>
            </control>
          </mc:Choice>
        </mc:AlternateContent>
        <mc:AlternateContent xmlns:mc="http://schemas.openxmlformats.org/markup-compatibility/2006">
          <mc:Choice Requires="x14">
            <control shapeId="4493" r:id="rId179" name="Check Box 397">
              <controlPr defaultSize="0" autoFill="0" autoLine="0" autoPict="0">
                <anchor moveWithCells="1">
                  <from>
                    <xdr:col>36</xdr:col>
                    <xdr:colOff>139700</xdr:colOff>
                    <xdr:row>18</xdr:row>
                    <xdr:rowOff>215900</xdr:rowOff>
                  </from>
                  <to>
                    <xdr:col>37</xdr:col>
                    <xdr:colOff>152400</xdr:colOff>
                    <xdr:row>20</xdr:row>
                    <xdr:rowOff>38100</xdr:rowOff>
                  </to>
                </anchor>
              </controlPr>
            </control>
          </mc:Choice>
        </mc:AlternateContent>
        <mc:AlternateContent xmlns:mc="http://schemas.openxmlformats.org/markup-compatibility/2006">
          <mc:Choice Requires="x14">
            <control shapeId="4494" r:id="rId180" name="Check Box 398">
              <controlPr defaultSize="0" autoFill="0" autoLine="0" autoPict="0">
                <anchor moveWithCells="1">
                  <from>
                    <xdr:col>45</xdr:col>
                    <xdr:colOff>88900</xdr:colOff>
                    <xdr:row>18</xdr:row>
                    <xdr:rowOff>203200</xdr:rowOff>
                  </from>
                  <to>
                    <xdr:col>46</xdr:col>
                    <xdr:colOff>114300</xdr:colOff>
                    <xdr:row>20</xdr:row>
                    <xdr:rowOff>38100</xdr:rowOff>
                  </to>
                </anchor>
              </controlPr>
            </control>
          </mc:Choice>
        </mc:AlternateContent>
        <mc:AlternateContent xmlns:mc="http://schemas.openxmlformats.org/markup-compatibility/2006">
          <mc:Choice Requires="x14">
            <control shapeId="4495" r:id="rId181" name="Check Box 399">
              <controlPr defaultSize="0" autoFill="0" autoLine="0" autoPict="0">
                <anchor moveWithCells="1">
                  <from>
                    <xdr:col>49</xdr:col>
                    <xdr:colOff>101600</xdr:colOff>
                    <xdr:row>18</xdr:row>
                    <xdr:rowOff>203200</xdr:rowOff>
                  </from>
                  <to>
                    <xdr:col>50</xdr:col>
                    <xdr:colOff>114300</xdr:colOff>
                    <xdr:row>20</xdr:row>
                    <xdr:rowOff>38100</xdr:rowOff>
                  </to>
                </anchor>
              </controlPr>
            </control>
          </mc:Choice>
        </mc:AlternateContent>
        <mc:AlternateContent xmlns:mc="http://schemas.openxmlformats.org/markup-compatibility/2006">
          <mc:Choice Requires="x14">
            <control shapeId="4496" r:id="rId182" name="Check Box 400">
              <controlPr defaultSize="0" autoFill="0" autoLine="0" autoPict="0">
                <anchor moveWithCells="1">
                  <from>
                    <xdr:col>53</xdr:col>
                    <xdr:colOff>127000</xdr:colOff>
                    <xdr:row>18</xdr:row>
                    <xdr:rowOff>203200</xdr:rowOff>
                  </from>
                  <to>
                    <xdr:col>54</xdr:col>
                    <xdr:colOff>152400</xdr:colOff>
                    <xdr:row>20</xdr:row>
                    <xdr:rowOff>38100</xdr:rowOff>
                  </to>
                </anchor>
              </controlPr>
            </control>
          </mc:Choice>
        </mc:AlternateContent>
        <mc:AlternateContent xmlns:mc="http://schemas.openxmlformats.org/markup-compatibility/2006">
          <mc:Choice Requires="x14">
            <control shapeId="4497" r:id="rId183" name="Check Box 401">
              <controlPr defaultSize="0" autoFill="0" autoLine="0" autoPict="0">
                <anchor moveWithCells="1">
                  <from>
                    <xdr:col>58</xdr:col>
                    <xdr:colOff>76200</xdr:colOff>
                    <xdr:row>18</xdr:row>
                    <xdr:rowOff>203200</xdr:rowOff>
                  </from>
                  <to>
                    <xdr:col>59</xdr:col>
                    <xdr:colOff>88900</xdr:colOff>
                    <xdr:row>20</xdr:row>
                    <xdr:rowOff>38100</xdr:rowOff>
                  </to>
                </anchor>
              </controlPr>
            </control>
          </mc:Choice>
        </mc:AlternateContent>
        <mc:AlternateContent xmlns:mc="http://schemas.openxmlformats.org/markup-compatibility/2006">
          <mc:Choice Requires="x14">
            <control shapeId="4498" r:id="rId184" name="Check Box 402">
              <controlPr defaultSize="0" autoFill="0" autoLine="0" autoPict="0">
                <anchor moveWithCells="1">
                  <from>
                    <xdr:col>64</xdr:col>
                    <xdr:colOff>76200</xdr:colOff>
                    <xdr:row>21</xdr:row>
                    <xdr:rowOff>203200</xdr:rowOff>
                  </from>
                  <to>
                    <xdr:col>65</xdr:col>
                    <xdr:colOff>88900</xdr:colOff>
                    <xdr:row>23</xdr:row>
                    <xdr:rowOff>12700</xdr:rowOff>
                  </to>
                </anchor>
              </controlPr>
            </control>
          </mc:Choice>
        </mc:AlternateContent>
        <mc:AlternateContent xmlns:mc="http://schemas.openxmlformats.org/markup-compatibility/2006">
          <mc:Choice Requires="x14">
            <control shapeId="4499" r:id="rId185" name="Check Box 403">
              <controlPr defaultSize="0" autoFill="0" autoLine="0" autoPict="0">
                <anchor moveWithCells="1">
                  <from>
                    <xdr:col>64</xdr:col>
                    <xdr:colOff>76200</xdr:colOff>
                    <xdr:row>22</xdr:row>
                    <xdr:rowOff>203200</xdr:rowOff>
                  </from>
                  <to>
                    <xdr:col>65</xdr:col>
                    <xdr:colOff>88900</xdr:colOff>
                    <xdr:row>24</xdr:row>
                    <xdr:rowOff>12700</xdr:rowOff>
                  </to>
                </anchor>
              </controlPr>
            </control>
          </mc:Choice>
        </mc:AlternateContent>
        <mc:AlternateContent xmlns:mc="http://schemas.openxmlformats.org/markup-compatibility/2006">
          <mc:Choice Requires="x14">
            <control shapeId="4500" r:id="rId186" name="Check Box 404">
              <controlPr defaultSize="0" autoFill="0" autoLine="0" autoPict="0">
                <anchor moveWithCells="1">
                  <from>
                    <xdr:col>64</xdr:col>
                    <xdr:colOff>76200</xdr:colOff>
                    <xdr:row>23</xdr:row>
                    <xdr:rowOff>203200</xdr:rowOff>
                  </from>
                  <to>
                    <xdr:col>65</xdr:col>
                    <xdr:colOff>88900</xdr:colOff>
                    <xdr:row>25</xdr:row>
                    <xdr:rowOff>12700</xdr:rowOff>
                  </to>
                </anchor>
              </controlPr>
            </control>
          </mc:Choice>
        </mc:AlternateContent>
        <mc:AlternateContent xmlns:mc="http://schemas.openxmlformats.org/markup-compatibility/2006">
          <mc:Choice Requires="x14">
            <control shapeId="4501" r:id="rId187" name="Check Box 405">
              <controlPr defaultSize="0" autoFill="0" autoLine="0" autoPict="0">
                <anchor moveWithCells="1">
                  <from>
                    <xdr:col>64</xdr:col>
                    <xdr:colOff>76200</xdr:colOff>
                    <xdr:row>24</xdr:row>
                    <xdr:rowOff>203200</xdr:rowOff>
                  </from>
                  <to>
                    <xdr:col>65</xdr:col>
                    <xdr:colOff>88900</xdr:colOff>
                    <xdr:row>26</xdr:row>
                    <xdr:rowOff>12700</xdr:rowOff>
                  </to>
                </anchor>
              </controlPr>
            </control>
          </mc:Choice>
        </mc:AlternateContent>
        <mc:AlternateContent xmlns:mc="http://schemas.openxmlformats.org/markup-compatibility/2006">
          <mc:Choice Requires="x14">
            <control shapeId="4502" r:id="rId188" name="Check Box 406">
              <controlPr defaultSize="0" autoFill="0" autoLine="0" autoPict="0">
                <anchor moveWithCells="1">
                  <from>
                    <xdr:col>64</xdr:col>
                    <xdr:colOff>76200</xdr:colOff>
                    <xdr:row>25</xdr:row>
                    <xdr:rowOff>203200</xdr:rowOff>
                  </from>
                  <to>
                    <xdr:col>65</xdr:col>
                    <xdr:colOff>88900</xdr:colOff>
                    <xdr:row>27</xdr:row>
                    <xdr:rowOff>12700</xdr:rowOff>
                  </to>
                </anchor>
              </controlPr>
            </control>
          </mc:Choice>
        </mc:AlternateContent>
        <mc:AlternateContent xmlns:mc="http://schemas.openxmlformats.org/markup-compatibility/2006">
          <mc:Choice Requires="x14">
            <control shapeId="4503" r:id="rId189" name="Check Box 407">
              <controlPr defaultSize="0" autoFill="0" autoLine="0" autoPict="0">
                <anchor moveWithCells="1">
                  <from>
                    <xdr:col>64</xdr:col>
                    <xdr:colOff>76200</xdr:colOff>
                    <xdr:row>26</xdr:row>
                    <xdr:rowOff>203200</xdr:rowOff>
                  </from>
                  <to>
                    <xdr:col>65</xdr:col>
                    <xdr:colOff>88900</xdr:colOff>
                    <xdr:row>28</xdr:row>
                    <xdr:rowOff>12700</xdr:rowOff>
                  </to>
                </anchor>
              </controlPr>
            </control>
          </mc:Choice>
        </mc:AlternateContent>
        <mc:AlternateContent xmlns:mc="http://schemas.openxmlformats.org/markup-compatibility/2006">
          <mc:Choice Requires="x14">
            <control shapeId="4504" r:id="rId190" name="Check Box 408">
              <controlPr defaultSize="0" autoFill="0" autoLine="0" autoPict="0">
                <anchor moveWithCells="1">
                  <from>
                    <xdr:col>64</xdr:col>
                    <xdr:colOff>76200</xdr:colOff>
                    <xdr:row>27</xdr:row>
                    <xdr:rowOff>203200</xdr:rowOff>
                  </from>
                  <to>
                    <xdr:col>65</xdr:col>
                    <xdr:colOff>88900</xdr:colOff>
                    <xdr:row>29</xdr:row>
                    <xdr:rowOff>12700</xdr:rowOff>
                  </to>
                </anchor>
              </controlPr>
            </control>
          </mc:Choice>
        </mc:AlternateContent>
        <mc:AlternateContent xmlns:mc="http://schemas.openxmlformats.org/markup-compatibility/2006">
          <mc:Choice Requires="x14">
            <control shapeId="4505" r:id="rId191" name="Check Box 409">
              <controlPr defaultSize="0" autoFill="0" autoLine="0" autoPict="0">
                <anchor moveWithCells="1">
                  <from>
                    <xdr:col>64</xdr:col>
                    <xdr:colOff>76200</xdr:colOff>
                    <xdr:row>28</xdr:row>
                    <xdr:rowOff>203200</xdr:rowOff>
                  </from>
                  <to>
                    <xdr:col>65</xdr:col>
                    <xdr:colOff>88900</xdr:colOff>
                    <xdr:row>30</xdr:row>
                    <xdr:rowOff>12700</xdr:rowOff>
                  </to>
                </anchor>
              </controlPr>
            </control>
          </mc:Choice>
        </mc:AlternateContent>
        <mc:AlternateContent xmlns:mc="http://schemas.openxmlformats.org/markup-compatibility/2006">
          <mc:Choice Requires="x14">
            <control shapeId="4506" r:id="rId192" name="Check Box 410">
              <controlPr defaultSize="0" autoFill="0" autoLine="0" autoPict="0">
                <anchor moveWithCells="1">
                  <from>
                    <xdr:col>64</xdr:col>
                    <xdr:colOff>76200</xdr:colOff>
                    <xdr:row>29</xdr:row>
                    <xdr:rowOff>203200</xdr:rowOff>
                  </from>
                  <to>
                    <xdr:col>65</xdr:col>
                    <xdr:colOff>88900</xdr:colOff>
                    <xdr:row>31</xdr:row>
                    <xdr:rowOff>12700</xdr:rowOff>
                  </to>
                </anchor>
              </controlPr>
            </control>
          </mc:Choice>
        </mc:AlternateContent>
        <mc:AlternateContent xmlns:mc="http://schemas.openxmlformats.org/markup-compatibility/2006">
          <mc:Choice Requires="x14">
            <control shapeId="4507" r:id="rId193" name="Check Box 411">
              <controlPr defaultSize="0" autoFill="0" autoLine="0" autoPict="0">
                <anchor moveWithCells="1">
                  <from>
                    <xdr:col>64</xdr:col>
                    <xdr:colOff>76200</xdr:colOff>
                    <xdr:row>30</xdr:row>
                    <xdr:rowOff>203200</xdr:rowOff>
                  </from>
                  <to>
                    <xdr:col>65</xdr:col>
                    <xdr:colOff>88900</xdr:colOff>
                    <xdr:row>32</xdr:row>
                    <xdr:rowOff>12700</xdr:rowOff>
                  </to>
                </anchor>
              </controlPr>
            </control>
          </mc:Choice>
        </mc:AlternateContent>
        <mc:AlternateContent xmlns:mc="http://schemas.openxmlformats.org/markup-compatibility/2006">
          <mc:Choice Requires="x14">
            <control shapeId="4508" r:id="rId194" name="Check Box 412">
              <controlPr defaultSize="0" autoFill="0" autoLine="0" autoPict="0">
                <anchor moveWithCells="1">
                  <from>
                    <xdr:col>64</xdr:col>
                    <xdr:colOff>76200</xdr:colOff>
                    <xdr:row>31</xdr:row>
                    <xdr:rowOff>203200</xdr:rowOff>
                  </from>
                  <to>
                    <xdr:col>65</xdr:col>
                    <xdr:colOff>88900</xdr:colOff>
                    <xdr:row>33</xdr:row>
                    <xdr:rowOff>12700</xdr:rowOff>
                  </to>
                </anchor>
              </controlPr>
            </control>
          </mc:Choice>
        </mc:AlternateContent>
        <mc:AlternateContent xmlns:mc="http://schemas.openxmlformats.org/markup-compatibility/2006">
          <mc:Choice Requires="x14">
            <control shapeId="4509" r:id="rId195" name="Check Box 413">
              <controlPr defaultSize="0" autoFill="0" autoLine="0" autoPict="0">
                <anchor moveWithCells="1">
                  <from>
                    <xdr:col>64</xdr:col>
                    <xdr:colOff>76200</xdr:colOff>
                    <xdr:row>32</xdr:row>
                    <xdr:rowOff>203200</xdr:rowOff>
                  </from>
                  <to>
                    <xdr:col>65</xdr:col>
                    <xdr:colOff>88900</xdr:colOff>
                    <xdr:row>34</xdr:row>
                    <xdr:rowOff>12700</xdr:rowOff>
                  </to>
                </anchor>
              </controlPr>
            </control>
          </mc:Choice>
        </mc:AlternateContent>
        <mc:AlternateContent xmlns:mc="http://schemas.openxmlformats.org/markup-compatibility/2006">
          <mc:Choice Requires="x14">
            <control shapeId="4510" r:id="rId196" name="Check Box 414">
              <controlPr defaultSize="0" autoFill="0" autoLine="0" autoPict="0">
                <anchor moveWithCells="1">
                  <from>
                    <xdr:col>64</xdr:col>
                    <xdr:colOff>76200</xdr:colOff>
                    <xdr:row>33</xdr:row>
                    <xdr:rowOff>203200</xdr:rowOff>
                  </from>
                  <to>
                    <xdr:col>65</xdr:col>
                    <xdr:colOff>88900</xdr:colOff>
                    <xdr:row>35</xdr:row>
                    <xdr:rowOff>12700</xdr:rowOff>
                  </to>
                </anchor>
              </controlPr>
            </control>
          </mc:Choice>
        </mc:AlternateContent>
        <mc:AlternateContent xmlns:mc="http://schemas.openxmlformats.org/markup-compatibility/2006">
          <mc:Choice Requires="x14">
            <control shapeId="4511" r:id="rId197" name="Check Box 415">
              <controlPr defaultSize="0" autoFill="0" autoLine="0" autoPict="0">
                <anchor moveWithCells="1">
                  <from>
                    <xdr:col>64</xdr:col>
                    <xdr:colOff>76200</xdr:colOff>
                    <xdr:row>34</xdr:row>
                    <xdr:rowOff>203200</xdr:rowOff>
                  </from>
                  <to>
                    <xdr:col>65</xdr:col>
                    <xdr:colOff>88900</xdr:colOff>
                    <xdr:row>36</xdr:row>
                    <xdr:rowOff>12700</xdr:rowOff>
                  </to>
                </anchor>
              </controlPr>
            </control>
          </mc:Choice>
        </mc:AlternateContent>
        <mc:AlternateContent xmlns:mc="http://schemas.openxmlformats.org/markup-compatibility/2006">
          <mc:Choice Requires="x14">
            <control shapeId="4512" r:id="rId198" name="Check Box 416">
              <controlPr defaultSize="0" autoFill="0" autoLine="0" autoPict="0">
                <anchor moveWithCells="1">
                  <from>
                    <xdr:col>64</xdr:col>
                    <xdr:colOff>76200</xdr:colOff>
                    <xdr:row>35</xdr:row>
                    <xdr:rowOff>203200</xdr:rowOff>
                  </from>
                  <to>
                    <xdr:col>65</xdr:col>
                    <xdr:colOff>88900</xdr:colOff>
                    <xdr:row>37</xdr:row>
                    <xdr:rowOff>12700</xdr:rowOff>
                  </to>
                </anchor>
              </controlPr>
            </control>
          </mc:Choice>
        </mc:AlternateContent>
        <mc:AlternateContent xmlns:mc="http://schemas.openxmlformats.org/markup-compatibility/2006">
          <mc:Choice Requires="x14">
            <control shapeId="4513" r:id="rId199" name="Check Box 417">
              <controlPr defaultSize="0" autoFill="0" autoLine="0" autoPict="0">
                <anchor moveWithCells="1">
                  <from>
                    <xdr:col>64</xdr:col>
                    <xdr:colOff>76200</xdr:colOff>
                    <xdr:row>36</xdr:row>
                    <xdr:rowOff>203200</xdr:rowOff>
                  </from>
                  <to>
                    <xdr:col>65</xdr:col>
                    <xdr:colOff>88900</xdr:colOff>
                    <xdr:row>38</xdr:row>
                    <xdr:rowOff>12700</xdr:rowOff>
                  </to>
                </anchor>
              </controlPr>
            </control>
          </mc:Choice>
        </mc:AlternateContent>
        <mc:AlternateContent xmlns:mc="http://schemas.openxmlformats.org/markup-compatibility/2006">
          <mc:Choice Requires="x14">
            <control shapeId="4514" r:id="rId200" name="Check Box 418">
              <controlPr defaultSize="0" autoFill="0" autoLine="0" autoPict="0">
                <anchor moveWithCells="1">
                  <from>
                    <xdr:col>64</xdr:col>
                    <xdr:colOff>76200</xdr:colOff>
                    <xdr:row>37</xdr:row>
                    <xdr:rowOff>203200</xdr:rowOff>
                  </from>
                  <to>
                    <xdr:col>65</xdr:col>
                    <xdr:colOff>88900</xdr:colOff>
                    <xdr:row>39</xdr:row>
                    <xdr:rowOff>12700</xdr:rowOff>
                  </to>
                </anchor>
              </controlPr>
            </control>
          </mc:Choice>
        </mc:AlternateContent>
        <mc:AlternateContent xmlns:mc="http://schemas.openxmlformats.org/markup-compatibility/2006">
          <mc:Choice Requires="x14">
            <control shapeId="4515" r:id="rId201" name="Check Box 419">
              <controlPr defaultSize="0" autoFill="0" autoLine="0" autoPict="0">
                <anchor moveWithCells="1">
                  <from>
                    <xdr:col>64</xdr:col>
                    <xdr:colOff>76200</xdr:colOff>
                    <xdr:row>38</xdr:row>
                    <xdr:rowOff>203200</xdr:rowOff>
                  </from>
                  <to>
                    <xdr:col>65</xdr:col>
                    <xdr:colOff>88900</xdr:colOff>
                    <xdr:row>40</xdr:row>
                    <xdr:rowOff>12700</xdr:rowOff>
                  </to>
                </anchor>
              </controlPr>
            </control>
          </mc:Choice>
        </mc:AlternateContent>
        <mc:AlternateContent xmlns:mc="http://schemas.openxmlformats.org/markup-compatibility/2006">
          <mc:Choice Requires="x14">
            <control shapeId="4516" r:id="rId202" name="Check Box 420">
              <controlPr defaultSize="0" autoFill="0" autoLine="0" autoPict="0">
                <anchor moveWithCells="1">
                  <from>
                    <xdr:col>64</xdr:col>
                    <xdr:colOff>76200</xdr:colOff>
                    <xdr:row>39</xdr:row>
                    <xdr:rowOff>203200</xdr:rowOff>
                  </from>
                  <to>
                    <xdr:col>65</xdr:col>
                    <xdr:colOff>88900</xdr:colOff>
                    <xdr:row>41</xdr:row>
                    <xdr:rowOff>12700</xdr:rowOff>
                  </to>
                </anchor>
              </controlPr>
            </control>
          </mc:Choice>
        </mc:AlternateContent>
        <mc:AlternateContent xmlns:mc="http://schemas.openxmlformats.org/markup-compatibility/2006">
          <mc:Choice Requires="x14">
            <control shapeId="4517" r:id="rId203" name="Check Box 421">
              <controlPr defaultSize="0" autoFill="0" autoLine="0" autoPict="0">
                <anchor moveWithCells="1">
                  <from>
                    <xdr:col>64</xdr:col>
                    <xdr:colOff>76200</xdr:colOff>
                    <xdr:row>40</xdr:row>
                    <xdr:rowOff>203200</xdr:rowOff>
                  </from>
                  <to>
                    <xdr:col>65</xdr:col>
                    <xdr:colOff>88900</xdr:colOff>
                    <xdr:row>42</xdr:row>
                    <xdr:rowOff>12700</xdr:rowOff>
                  </to>
                </anchor>
              </controlPr>
            </control>
          </mc:Choice>
        </mc:AlternateContent>
        <mc:AlternateContent xmlns:mc="http://schemas.openxmlformats.org/markup-compatibility/2006">
          <mc:Choice Requires="x14">
            <control shapeId="4518" r:id="rId204" name="Check Box 422">
              <controlPr defaultSize="0" autoFill="0" autoLine="0" autoPict="0">
                <anchor moveWithCells="1">
                  <from>
                    <xdr:col>64</xdr:col>
                    <xdr:colOff>76200</xdr:colOff>
                    <xdr:row>41</xdr:row>
                    <xdr:rowOff>203200</xdr:rowOff>
                  </from>
                  <to>
                    <xdr:col>65</xdr:col>
                    <xdr:colOff>88900</xdr:colOff>
                    <xdr:row>43</xdr:row>
                    <xdr:rowOff>12700</xdr:rowOff>
                  </to>
                </anchor>
              </controlPr>
            </control>
          </mc:Choice>
        </mc:AlternateContent>
        <mc:AlternateContent xmlns:mc="http://schemas.openxmlformats.org/markup-compatibility/2006">
          <mc:Choice Requires="x14">
            <control shapeId="4519" r:id="rId205" name="Check Box 423">
              <controlPr defaultSize="0" autoFill="0" autoLine="0" autoPict="0">
                <anchor moveWithCells="1">
                  <from>
                    <xdr:col>64</xdr:col>
                    <xdr:colOff>76200</xdr:colOff>
                    <xdr:row>42</xdr:row>
                    <xdr:rowOff>203200</xdr:rowOff>
                  </from>
                  <to>
                    <xdr:col>65</xdr:col>
                    <xdr:colOff>88900</xdr:colOff>
                    <xdr:row>44</xdr:row>
                    <xdr:rowOff>12700</xdr:rowOff>
                  </to>
                </anchor>
              </controlPr>
            </control>
          </mc:Choice>
        </mc:AlternateContent>
        <mc:AlternateContent xmlns:mc="http://schemas.openxmlformats.org/markup-compatibility/2006">
          <mc:Choice Requires="x14">
            <control shapeId="4520" r:id="rId206" name="Check Box 424">
              <controlPr defaultSize="0" autoFill="0" autoLine="0" autoPict="0">
                <anchor moveWithCells="1">
                  <from>
                    <xdr:col>64</xdr:col>
                    <xdr:colOff>76200</xdr:colOff>
                    <xdr:row>43</xdr:row>
                    <xdr:rowOff>203200</xdr:rowOff>
                  </from>
                  <to>
                    <xdr:col>65</xdr:col>
                    <xdr:colOff>88900</xdr:colOff>
                    <xdr:row>45</xdr:row>
                    <xdr:rowOff>12700</xdr:rowOff>
                  </to>
                </anchor>
              </controlPr>
            </control>
          </mc:Choice>
        </mc:AlternateContent>
        <mc:AlternateContent xmlns:mc="http://schemas.openxmlformats.org/markup-compatibility/2006">
          <mc:Choice Requires="x14">
            <control shapeId="4521" r:id="rId207" name="Check Box 425">
              <controlPr defaultSize="0" autoFill="0" autoLine="0" autoPict="0">
                <anchor moveWithCells="1">
                  <from>
                    <xdr:col>64</xdr:col>
                    <xdr:colOff>76200</xdr:colOff>
                    <xdr:row>44</xdr:row>
                    <xdr:rowOff>203200</xdr:rowOff>
                  </from>
                  <to>
                    <xdr:col>65</xdr:col>
                    <xdr:colOff>88900</xdr:colOff>
                    <xdr:row>46</xdr:row>
                    <xdr:rowOff>12700</xdr:rowOff>
                  </to>
                </anchor>
              </controlPr>
            </control>
          </mc:Choice>
        </mc:AlternateContent>
        <mc:AlternateContent xmlns:mc="http://schemas.openxmlformats.org/markup-compatibility/2006">
          <mc:Choice Requires="x14">
            <control shapeId="4522" r:id="rId208" name="Check Box 426">
              <controlPr defaultSize="0" autoFill="0" autoLine="0" autoPict="0">
                <anchor moveWithCells="1">
                  <from>
                    <xdr:col>64</xdr:col>
                    <xdr:colOff>76200</xdr:colOff>
                    <xdr:row>45</xdr:row>
                    <xdr:rowOff>203200</xdr:rowOff>
                  </from>
                  <to>
                    <xdr:col>65</xdr:col>
                    <xdr:colOff>88900</xdr:colOff>
                    <xdr:row>47</xdr:row>
                    <xdr:rowOff>12700</xdr:rowOff>
                  </to>
                </anchor>
              </controlPr>
            </control>
          </mc:Choice>
        </mc:AlternateContent>
        <mc:AlternateContent xmlns:mc="http://schemas.openxmlformats.org/markup-compatibility/2006">
          <mc:Choice Requires="x14">
            <control shapeId="4523" r:id="rId209" name="Check Box 427">
              <controlPr defaultSize="0" autoFill="0" autoLine="0" autoPict="0">
                <anchor moveWithCells="1">
                  <from>
                    <xdr:col>64</xdr:col>
                    <xdr:colOff>76200</xdr:colOff>
                    <xdr:row>46</xdr:row>
                    <xdr:rowOff>203200</xdr:rowOff>
                  </from>
                  <to>
                    <xdr:col>65</xdr:col>
                    <xdr:colOff>88900</xdr:colOff>
                    <xdr:row>48</xdr:row>
                    <xdr:rowOff>12700</xdr:rowOff>
                  </to>
                </anchor>
              </controlPr>
            </control>
          </mc:Choice>
        </mc:AlternateContent>
        <mc:AlternateContent xmlns:mc="http://schemas.openxmlformats.org/markup-compatibility/2006">
          <mc:Choice Requires="x14">
            <control shapeId="4524" r:id="rId210" name="Check Box 428">
              <controlPr defaultSize="0" autoFill="0" autoLine="0" autoPict="0">
                <anchor moveWithCells="1">
                  <from>
                    <xdr:col>64</xdr:col>
                    <xdr:colOff>76200</xdr:colOff>
                    <xdr:row>47</xdr:row>
                    <xdr:rowOff>203200</xdr:rowOff>
                  </from>
                  <to>
                    <xdr:col>65</xdr:col>
                    <xdr:colOff>88900</xdr:colOff>
                    <xdr:row>49</xdr:row>
                    <xdr:rowOff>12700</xdr:rowOff>
                  </to>
                </anchor>
              </controlPr>
            </control>
          </mc:Choice>
        </mc:AlternateContent>
        <mc:AlternateContent xmlns:mc="http://schemas.openxmlformats.org/markup-compatibility/2006">
          <mc:Choice Requires="x14">
            <control shapeId="4525" r:id="rId211" name="Check Box 429">
              <controlPr defaultSize="0" autoFill="0" autoLine="0" autoPict="0">
                <anchor moveWithCells="1">
                  <from>
                    <xdr:col>64</xdr:col>
                    <xdr:colOff>76200</xdr:colOff>
                    <xdr:row>48</xdr:row>
                    <xdr:rowOff>203200</xdr:rowOff>
                  </from>
                  <to>
                    <xdr:col>65</xdr:col>
                    <xdr:colOff>88900</xdr:colOff>
                    <xdr:row>50</xdr:row>
                    <xdr:rowOff>12700</xdr:rowOff>
                  </to>
                </anchor>
              </controlPr>
            </control>
          </mc:Choice>
        </mc:AlternateContent>
        <mc:AlternateContent xmlns:mc="http://schemas.openxmlformats.org/markup-compatibility/2006">
          <mc:Choice Requires="x14">
            <control shapeId="4526" r:id="rId212" name="Check Box 430">
              <controlPr defaultSize="0" autoFill="0" autoLine="0" autoPict="0">
                <anchor moveWithCells="1">
                  <from>
                    <xdr:col>64</xdr:col>
                    <xdr:colOff>76200</xdr:colOff>
                    <xdr:row>49</xdr:row>
                    <xdr:rowOff>203200</xdr:rowOff>
                  </from>
                  <to>
                    <xdr:col>65</xdr:col>
                    <xdr:colOff>88900</xdr:colOff>
                    <xdr:row>51</xdr:row>
                    <xdr:rowOff>12700</xdr:rowOff>
                  </to>
                </anchor>
              </controlPr>
            </control>
          </mc:Choice>
        </mc:AlternateContent>
        <mc:AlternateContent xmlns:mc="http://schemas.openxmlformats.org/markup-compatibility/2006">
          <mc:Choice Requires="x14">
            <control shapeId="4527" r:id="rId213" name="Check Box 431">
              <controlPr defaultSize="0" autoFill="0" autoLine="0" autoPict="0">
                <anchor moveWithCells="1">
                  <from>
                    <xdr:col>64</xdr:col>
                    <xdr:colOff>76200</xdr:colOff>
                    <xdr:row>50</xdr:row>
                    <xdr:rowOff>203200</xdr:rowOff>
                  </from>
                  <to>
                    <xdr:col>65</xdr:col>
                    <xdr:colOff>88900</xdr:colOff>
                    <xdr:row>52</xdr:row>
                    <xdr:rowOff>12700</xdr:rowOff>
                  </to>
                </anchor>
              </controlPr>
            </control>
          </mc:Choice>
        </mc:AlternateContent>
        <mc:AlternateContent xmlns:mc="http://schemas.openxmlformats.org/markup-compatibility/2006">
          <mc:Choice Requires="x14">
            <control shapeId="4528" r:id="rId214" name="Check Box 432">
              <controlPr defaultSize="0" autoFill="0" autoLine="0" autoPict="0">
                <anchor moveWithCells="1">
                  <from>
                    <xdr:col>64</xdr:col>
                    <xdr:colOff>76200</xdr:colOff>
                    <xdr:row>51</xdr:row>
                    <xdr:rowOff>203200</xdr:rowOff>
                  </from>
                  <to>
                    <xdr:col>65</xdr:col>
                    <xdr:colOff>88900</xdr:colOff>
                    <xdr:row>53</xdr:row>
                    <xdr:rowOff>12700</xdr:rowOff>
                  </to>
                </anchor>
              </controlPr>
            </control>
          </mc:Choice>
        </mc:AlternateContent>
        <mc:AlternateContent xmlns:mc="http://schemas.openxmlformats.org/markup-compatibility/2006">
          <mc:Choice Requires="x14">
            <control shapeId="4529" r:id="rId215" name="Check Box 433">
              <controlPr defaultSize="0" autoFill="0" autoLine="0" autoPict="0">
                <anchor moveWithCells="1">
                  <from>
                    <xdr:col>64</xdr:col>
                    <xdr:colOff>76200</xdr:colOff>
                    <xdr:row>52</xdr:row>
                    <xdr:rowOff>203200</xdr:rowOff>
                  </from>
                  <to>
                    <xdr:col>65</xdr:col>
                    <xdr:colOff>88900</xdr:colOff>
                    <xdr:row>54</xdr:row>
                    <xdr:rowOff>12700</xdr:rowOff>
                  </to>
                </anchor>
              </controlPr>
            </control>
          </mc:Choice>
        </mc:AlternateContent>
        <mc:AlternateContent xmlns:mc="http://schemas.openxmlformats.org/markup-compatibility/2006">
          <mc:Choice Requires="x14">
            <control shapeId="4530" r:id="rId216" name="Check Box 434">
              <controlPr defaultSize="0" autoFill="0" autoLine="0" autoPict="0">
                <anchor moveWithCells="1">
                  <from>
                    <xdr:col>64</xdr:col>
                    <xdr:colOff>76200</xdr:colOff>
                    <xdr:row>53</xdr:row>
                    <xdr:rowOff>203200</xdr:rowOff>
                  </from>
                  <to>
                    <xdr:col>65</xdr:col>
                    <xdr:colOff>88900</xdr:colOff>
                    <xdr:row>55</xdr:row>
                    <xdr:rowOff>12700</xdr:rowOff>
                  </to>
                </anchor>
              </controlPr>
            </control>
          </mc:Choice>
        </mc:AlternateContent>
        <mc:AlternateContent xmlns:mc="http://schemas.openxmlformats.org/markup-compatibility/2006">
          <mc:Choice Requires="x14">
            <control shapeId="4531" r:id="rId217" name="Check Box 435">
              <controlPr defaultSize="0" autoFill="0" autoLine="0" autoPict="0">
                <anchor moveWithCells="1">
                  <from>
                    <xdr:col>64</xdr:col>
                    <xdr:colOff>76200</xdr:colOff>
                    <xdr:row>54</xdr:row>
                    <xdr:rowOff>203200</xdr:rowOff>
                  </from>
                  <to>
                    <xdr:col>65</xdr:col>
                    <xdr:colOff>88900</xdr:colOff>
                    <xdr:row>56</xdr:row>
                    <xdr:rowOff>12700</xdr:rowOff>
                  </to>
                </anchor>
              </controlPr>
            </control>
          </mc:Choice>
        </mc:AlternateContent>
        <mc:AlternateContent xmlns:mc="http://schemas.openxmlformats.org/markup-compatibility/2006">
          <mc:Choice Requires="x14">
            <control shapeId="4532" r:id="rId218" name="Check Box 436">
              <controlPr defaultSize="0" autoFill="0" autoLine="0" autoPict="0">
                <anchor moveWithCells="1">
                  <from>
                    <xdr:col>64</xdr:col>
                    <xdr:colOff>76200</xdr:colOff>
                    <xdr:row>55</xdr:row>
                    <xdr:rowOff>203200</xdr:rowOff>
                  </from>
                  <to>
                    <xdr:col>65</xdr:col>
                    <xdr:colOff>88900</xdr:colOff>
                    <xdr:row>57</xdr:row>
                    <xdr:rowOff>12700</xdr:rowOff>
                  </to>
                </anchor>
              </controlPr>
            </control>
          </mc:Choice>
        </mc:AlternateContent>
        <mc:AlternateContent xmlns:mc="http://schemas.openxmlformats.org/markup-compatibility/2006">
          <mc:Choice Requires="x14">
            <control shapeId="4533" r:id="rId219" name="Check Box 437">
              <controlPr defaultSize="0" autoFill="0" autoLine="0" autoPict="0">
                <anchor moveWithCells="1">
                  <from>
                    <xdr:col>64</xdr:col>
                    <xdr:colOff>76200</xdr:colOff>
                    <xdr:row>18</xdr:row>
                    <xdr:rowOff>203200</xdr:rowOff>
                  </from>
                  <to>
                    <xdr:col>65</xdr:col>
                    <xdr:colOff>88900</xdr:colOff>
                    <xdr:row>20</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2815-A204-4023-93E8-9B0527AE7594}">
  <sheetPr codeName="Feuil8"/>
  <dimension ref="A1:BN41"/>
  <sheetViews>
    <sheetView zoomScale="70" zoomScaleNormal="70" zoomScaleSheetLayoutView="85" workbookViewId="0">
      <selection activeCell="M24" sqref="M24:M26"/>
    </sheetView>
  </sheetViews>
  <sheetFormatPr defaultColWidth="0" defaultRowHeight="0" customHeight="1" zeroHeight="1" x14ac:dyDescent="0.35"/>
  <cols>
    <col min="1" max="1" width="2.453125" style="16" customWidth="1"/>
    <col min="2" max="2" width="12.1796875" style="16" bestFit="1" customWidth="1"/>
    <col min="3" max="4" width="25.453125" style="16" customWidth="1"/>
    <col min="5" max="5" width="19.1796875" style="16" customWidth="1"/>
    <col min="6" max="6" width="26.453125" style="16" customWidth="1"/>
    <col min="7" max="7" width="29.1796875" style="16" customWidth="1"/>
    <col min="8" max="8" width="25.453125" style="16" customWidth="1"/>
    <col min="9" max="9" width="30.81640625" style="16" customWidth="1"/>
    <col min="10" max="10" width="25.453125" style="16" customWidth="1"/>
    <col min="11" max="11" width="22.453125" style="16" customWidth="1"/>
    <col min="12" max="12" width="23.1796875" style="16" customWidth="1"/>
    <col min="13" max="13" width="22" style="16" customWidth="1"/>
    <col min="14" max="14" width="17.81640625" style="99" customWidth="1"/>
    <col min="15" max="66" width="2.453125" style="16" hidden="1" customWidth="1"/>
    <col min="67" max="16384" width="10.81640625" style="16" hidden="1"/>
  </cols>
  <sheetData>
    <row r="1" spans="2:14" ht="14.25" customHeight="1" x14ac:dyDescent="0.35"/>
    <row r="2" spans="2:14" ht="14.25" customHeight="1" x14ac:dyDescent="0.35"/>
    <row r="3" spans="2:14" ht="14.25" customHeight="1" x14ac:dyDescent="0.35"/>
    <row r="4" spans="2:14" ht="14.25" customHeight="1" x14ac:dyDescent="0.35"/>
    <row r="5" spans="2:14" ht="14.25" customHeight="1" x14ac:dyDescent="0.35"/>
    <row r="6" spans="2:14" ht="14.25" customHeight="1" x14ac:dyDescent="0.35">
      <c r="B6" s="334" t="s">
        <v>18</v>
      </c>
      <c r="C6" s="334"/>
      <c r="D6" s="334"/>
      <c r="E6" s="334"/>
      <c r="F6" s="334"/>
      <c r="G6" s="334"/>
      <c r="H6" s="334"/>
      <c r="I6" s="334"/>
      <c r="J6" s="334"/>
      <c r="K6" s="334"/>
      <c r="L6" s="334"/>
      <c r="M6" s="334"/>
      <c r="N6" s="334"/>
    </row>
    <row r="7" spans="2:14" ht="14.25" customHeight="1" x14ac:dyDescent="0.35">
      <c r="B7" s="334"/>
      <c r="C7" s="334"/>
      <c r="D7" s="334"/>
      <c r="E7" s="334"/>
      <c r="F7" s="334"/>
      <c r="G7" s="334"/>
      <c r="H7" s="334"/>
      <c r="I7" s="334"/>
      <c r="J7" s="334"/>
      <c r="K7" s="334"/>
      <c r="L7" s="334"/>
      <c r="M7" s="334"/>
      <c r="N7" s="334"/>
    </row>
    <row r="8" spans="2:14" ht="14.25" customHeight="1" x14ac:dyDescent="0.35">
      <c r="B8" s="334"/>
      <c r="C8" s="334"/>
      <c r="D8" s="334"/>
      <c r="E8" s="334"/>
      <c r="F8" s="334"/>
      <c r="G8" s="334"/>
      <c r="H8" s="334"/>
      <c r="I8" s="334"/>
      <c r="J8" s="334"/>
      <c r="K8" s="334"/>
      <c r="L8" s="334"/>
      <c r="M8" s="334"/>
      <c r="N8" s="334"/>
    </row>
    <row r="9" spans="2:14" ht="14.25" customHeight="1" x14ac:dyDescent="0.35">
      <c r="B9" s="335" t="s">
        <v>210</v>
      </c>
      <c r="C9" s="335"/>
      <c r="D9" s="335"/>
      <c r="E9" s="335"/>
      <c r="F9" s="335"/>
      <c r="G9" s="335"/>
      <c r="H9" s="335"/>
      <c r="I9" s="335"/>
      <c r="J9" s="335"/>
      <c r="K9" s="335"/>
      <c r="L9" s="335"/>
      <c r="M9" s="335"/>
      <c r="N9" s="335"/>
    </row>
    <row r="10" spans="2:14" ht="15" customHeight="1" thickBot="1" x14ac:dyDescent="0.4"/>
    <row r="11" spans="2:14" s="74" customFormat="1" ht="15" customHeight="1" thickTop="1" x14ac:dyDescent="0.35">
      <c r="C11" s="390" t="s">
        <v>11</v>
      </c>
      <c r="D11" s="388"/>
      <c r="F11" s="390" t="s">
        <v>150</v>
      </c>
      <c r="G11" s="388"/>
      <c r="H11" s="95"/>
      <c r="I11" s="390" t="s">
        <v>213</v>
      </c>
      <c r="J11" s="373"/>
      <c r="K11" s="95"/>
      <c r="L11" s="390" t="s">
        <v>212</v>
      </c>
      <c r="M11" s="373"/>
      <c r="N11" s="96"/>
    </row>
    <row r="12" spans="2:14" s="74" customFormat="1" ht="15" customHeight="1" thickBot="1" x14ac:dyDescent="0.4">
      <c r="C12" s="391"/>
      <c r="D12" s="389"/>
      <c r="F12" s="391"/>
      <c r="G12" s="389"/>
      <c r="I12" s="391"/>
      <c r="J12" s="374"/>
      <c r="L12" s="391"/>
      <c r="M12" s="374"/>
      <c r="N12" s="97"/>
    </row>
    <row r="13" spans="2:14" s="7" customFormat="1" ht="14.25" customHeight="1" thickTop="1" thickBot="1" x14ac:dyDescent="0.4">
      <c r="C13" s="78"/>
      <c r="D13" s="78"/>
      <c r="F13" s="78"/>
      <c r="G13" s="78"/>
      <c r="I13" s="78"/>
      <c r="J13" s="78"/>
      <c r="L13" s="78"/>
      <c r="M13" s="78"/>
      <c r="N13" s="78"/>
    </row>
    <row r="14" spans="2:14" s="7" customFormat="1" ht="15" customHeight="1" thickTop="1" x14ac:dyDescent="0.35">
      <c r="C14" s="381" t="s">
        <v>744</v>
      </c>
      <c r="D14" s="382"/>
      <c r="E14" s="382"/>
      <c r="F14" s="382"/>
      <c r="G14" s="382"/>
      <c r="H14" s="382"/>
      <c r="I14" s="382"/>
      <c r="J14" s="383"/>
      <c r="L14" s="78"/>
      <c r="M14" s="78"/>
      <c r="N14" s="78"/>
    </row>
    <row r="15" spans="2:14" s="7" customFormat="1" ht="15" customHeight="1" thickBot="1" x14ac:dyDescent="0.4">
      <c r="C15" s="384"/>
      <c r="D15" s="385"/>
      <c r="E15" s="385"/>
      <c r="F15" s="385"/>
      <c r="G15" s="385"/>
      <c r="H15" s="385"/>
      <c r="I15" s="385"/>
      <c r="J15" s="386"/>
      <c r="L15" s="78"/>
      <c r="M15" s="78"/>
      <c r="N15" s="78"/>
    </row>
    <row r="16" spans="2:14" s="7" customFormat="1" ht="3" customHeight="1" thickTop="1" thickBot="1" x14ac:dyDescent="0.4">
      <c r="C16" s="103"/>
      <c r="D16" s="103"/>
      <c r="E16" s="103"/>
      <c r="F16" s="103"/>
      <c r="G16" s="103"/>
      <c r="I16" s="78"/>
      <c r="J16" s="78"/>
      <c r="L16" s="78"/>
      <c r="M16" s="78"/>
      <c r="N16" s="78"/>
    </row>
    <row r="17" spans="2:14" s="7" customFormat="1" ht="27.75" customHeight="1" thickTop="1" thickBot="1" x14ac:dyDescent="0.4">
      <c r="B17" s="104" t="s">
        <v>224</v>
      </c>
      <c r="C17" s="103"/>
      <c r="D17" s="103"/>
      <c r="E17" s="103"/>
      <c r="F17" s="103"/>
      <c r="G17" s="103"/>
      <c r="I17" s="105" t="s">
        <v>225</v>
      </c>
      <c r="J17" s="78"/>
      <c r="L17" s="78"/>
      <c r="M17" s="78"/>
      <c r="N17" s="78"/>
    </row>
    <row r="18" spans="2:14" s="7" customFormat="1" ht="15" customHeight="1" thickTop="1" x14ac:dyDescent="0.35">
      <c r="I18" s="78"/>
      <c r="J18" s="78"/>
      <c r="L18" s="78"/>
      <c r="M18" s="78"/>
      <c r="N18" s="78"/>
    </row>
    <row r="19" spans="2:14" s="7" customFormat="1" ht="15" customHeight="1" x14ac:dyDescent="0.35">
      <c r="B19" s="375" t="s">
        <v>23</v>
      </c>
      <c r="C19" s="375" t="s">
        <v>166</v>
      </c>
      <c r="D19" s="375" t="s">
        <v>220</v>
      </c>
      <c r="E19" s="375" t="s">
        <v>167</v>
      </c>
      <c r="F19" s="375" t="s">
        <v>221</v>
      </c>
      <c r="G19" s="375" t="s">
        <v>173</v>
      </c>
      <c r="H19" s="378" t="s">
        <v>168</v>
      </c>
      <c r="I19" s="375" t="s">
        <v>169</v>
      </c>
      <c r="J19" s="378" t="s">
        <v>223</v>
      </c>
      <c r="K19" s="378" t="s">
        <v>170</v>
      </c>
      <c r="L19" s="387" t="s">
        <v>34</v>
      </c>
      <c r="M19" s="375" t="s">
        <v>739</v>
      </c>
      <c r="N19" s="370" t="s">
        <v>35</v>
      </c>
    </row>
    <row r="20" spans="2:14" s="7" customFormat="1" ht="15" customHeight="1" x14ac:dyDescent="0.35">
      <c r="B20" s="376"/>
      <c r="C20" s="376"/>
      <c r="D20" s="376"/>
      <c r="E20" s="376"/>
      <c r="F20" s="376"/>
      <c r="G20" s="376"/>
      <c r="H20" s="379"/>
      <c r="I20" s="376"/>
      <c r="J20" s="379"/>
      <c r="K20" s="379"/>
      <c r="L20" s="387"/>
      <c r="M20" s="376"/>
      <c r="N20" s="371"/>
    </row>
    <row r="21" spans="2:14" s="7" customFormat="1" ht="15" customHeight="1" x14ac:dyDescent="0.35">
      <c r="B21" s="377"/>
      <c r="C21" s="377"/>
      <c r="D21" s="377"/>
      <c r="E21" s="377"/>
      <c r="F21" s="377"/>
      <c r="G21" s="377"/>
      <c r="H21" s="380"/>
      <c r="I21" s="377"/>
      <c r="J21" s="380"/>
      <c r="K21" s="380"/>
      <c r="L21" s="387"/>
      <c r="M21" s="377"/>
      <c r="N21" s="372"/>
    </row>
    <row r="22" spans="2:14" s="7" customFormat="1" ht="15" customHeight="1" x14ac:dyDescent="0.35">
      <c r="B22" s="100" t="s">
        <v>214</v>
      </c>
      <c r="C22" s="100" t="s">
        <v>215</v>
      </c>
      <c r="D22" s="100" t="s">
        <v>216</v>
      </c>
      <c r="E22" s="100" t="s">
        <v>217</v>
      </c>
      <c r="F22" s="100" t="s">
        <v>218</v>
      </c>
      <c r="G22" s="100" t="s">
        <v>222</v>
      </c>
      <c r="H22" s="101">
        <v>1</v>
      </c>
      <c r="I22" s="100" t="s">
        <v>226</v>
      </c>
      <c r="J22" s="101">
        <v>1</v>
      </c>
      <c r="K22" s="100" t="s">
        <v>219</v>
      </c>
      <c r="L22" s="100" t="s">
        <v>36</v>
      </c>
      <c r="M22" s="100" t="s">
        <v>131</v>
      </c>
      <c r="N22" s="102">
        <v>43994</v>
      </c>
    </row>
    <row r="23" spans="2:14" s="7" customFormat="1" ht="15" customHeight="1" x14ac:dyDescent="0.35">
      <c r="J23" s="78"/>
      <c r="N23" s="78"/>
    </row>
    <row r="24" spans="2:14" s="7" customFormat="1" ht="15" customHeight="1" x14ac:dyDescent="0.35">
      <c r="B24" s="272" t="s">
        <v>23</v>
      </c>
      <c r="C24" s="272" t="s">
        <v>171</v>
      </c>
      <c r="D24" s="272" t="s">
        <v>172</v>
      </c>
      <c r="E24" s="272" t="s">
        <v>167</v>
      </c>
      <c r="F24" s="272" t="s">
        <v>174</v>
      </c>
      <c r="G24" s="272" t="s">
        <v>173</v>
      </c>
      <c r="H24" s="281" t="s">
        <v>168</v>
      </c>
      <c r="I24" s="272" t="s">
        <v>169</v>
      </c>
      <c r="J24" s="281" t="s">
        <v>211</v>
      </c>
      <c r="K24" s="281" t="s">
        <v>170</v>
      </c>
      <c r="L24" s="287" t="s">
        <v>34</v>
      </c>
      <c r="M24" s="272" t="s">
        <v>739</v>
      </c>
      <c r="N24" s="297" t="s">
        <v>176</v>
      </c>
    </row>
    <row r="25" spans="2:14" s="7" customFormat="1" ht="15" customHeight="1" x14ac:dyDescent="0.35">
      <c r="B25" s="273"/>
      <c r="C25" s="273"/>
      <c r="D25" s="273"/>
      <c r="E25" s="273"/>
      <c r="F25" s="273"/>
      <c r="G25" s="273"/>
      <c r="H25" s="282"/>
      <c r="I25" s="273"/>
      <c r="J25" s="282"/>
      <c r="K25" s="282"/>
      <c r="L25" s="287"/>
      <c r="M25" s="273"/>
      <c r="N25" s="298"/>
    </row>
    <row r="26" spans="2:14" s="7" customFormat="1" ht="15" customHeight="1" x14ac:dyDescent="0.35">
      <c r="B26" s="274"/>
      <c r="C26" s="274"/>
      <c r="D26" s="274"/>
      <c r="E26" s="274"/>
      <c r="F26" s="274"/>
      <c r="G26" s="274"/>
      <c r="H26" s="283"/>
      <c r="I26" s="274"/>
      <c r="J26" s="283"/>
      <c r="K26" s="283"/>
      <c r="L26" s="287"/>
      <c r="M26" s="274"/>
      <c r="N26" s="299"/>
    </row>
    <row r="27" spans="2:14" s="7" customFormat="1" ht="25" customHeight="1" x14ac:dyDescent="0.35">
      <c r="B27" s="69"/>
      <c r="C27" s="69"/>
      <c r="D27" s="69"/>
      <c r="E27" s="69"/>
      <c r="F27" s="69"/>
      <c r="G27" s="69"/>
      <c r="H27" s="94"/>
      <c r="I27" s="82"/>
      <c r="J27" s="94"/>
      <c r="K27" s="82"/>
      <c r="L27" s="82"/>
      <c r="M27" s="82"/>
      <c r="N27" s="98"/>
    </row>
    <row r="28" spans="2:14" s="7" customFormat="1" ht="25" customHeight="1" x14ac:dyDescent="0.35">
      <c r="B28" s="69"/>
      <c r="C28" s="69"/>
      <c r="D28" s="69"/>
      <c r="E28" s="69"/>
      <c r="F28" s="69"/>
      <c r="G28" s="69"/>
      <c r="H28" s="94"/>
      <c r="I28" s="82"/>
      <c r="J28" s="94"/>
      <c r="K28" s="82"/>
      <c r="L28" s="82"/>
      <c r="M28" s="82"/>
      <c r="N28" s="98"/>
    </row>
    <row r="29" spans="2:14" s="7" customFormat="1" ht="25" customHeight="1" x14ac:dyDescent="0.35">
      <c r="B29" s="69"/>
      <c r="C29" s="69"/>
      <c r="D29" s="69"/>
      <c r="E29" s="69"/>
      <c r="F29" s="69"/>
      <c r="G29" s="69"/>
      <c r="H29" s="94"/>
      <c r="I29" s="82"/>
      <c r="J29" s="94"/>
      <c r="K29" s="82"/>
      <c r="L29" s="82"/>
      <c r="M29" s="82"/>
      <c r="N29" s="98"/>
    </row>
    <row r="30" spans="2:14" s="7" customFormat="1" ht="25" customHeight="1" x14ac:dyDescent="0.35">
      <c r="B30" s="69"/>
      <c r="C30" s="69"/>
      <c r="D30" s="69"/>
      <c r="E30" s="69"/>
      <c r="F30" s="69"/>
      <c r="G30" s="69"/>
      <c r="H30" s="94"/>
      <c r="I30" s="82"/>
      <c r="J30" s="94"/>
      <c r="K30" s="82"/>
      <c r="L30" s="82"/>
      <c r="M30" s="82"/>
      <c r="N30" s="98"/>
    </row>
    <row r="31" spans="2:14" s="7" customFormat="1" ht="25" customHeight="1" x14ac:dyDescent="0.35">
      <c r="B31" s="69"/>
      <c r="C31" s="69"/>
      <c r="D31" s="69"/>
      <c r="E31" s="69"/>
      <c r="F31" s="69"/>
      <c r="G31" s="69"/>
      <c r="H31" s="94"/>
      <c r="I31" s="82"/>
      <c r="J31" s="94"/>
      <c r="K31" s="82"/>
      <c r="L31" s="82"/>
      <c r="M31" s="82"/>
      <c r="N31" s="98"/>
    </row>
    <row r="32" spans="2:14" s="7" customFormat="1" ht="25" customHeight="1" x14ac:dyDescent="0.35">
      <c r="B32" s="69"/>
      <c r="C32" s="69"/>
      <c r="D32" s="69"/>
      <c r="E32" s="69"/>
      <c r="F32" s="69"/>
      <c r="G32" s="69"/>
      <c r="H32" s="94"/>
      <c r="I32" s="82"/>
      <c r="J32" s="94"/>
      <c r="K32" s="82"/>
      <c r="L32" s="82"/>
      <c r="M32" s="82"/>
      <c r="N32" s="98"/>
    </row>
    <row r="33" spans="2:14" s="7" customFormat="1" ht="25" customHeight="1" x14ac:dyDescent="0.35">
      <c r="B33" s="69"/>
      <c r="C33" s="69"/>
      <c r="D33" s="69"/>
      <c r="E33" s="69"/>
      <c r="F33" s="69"/>
      <c r="G33" s="69"/>
      <c r="H33" s="94"/>
      <c r="I33" s="82"/>
      <c r="J33" s="94"/>
      <c r="K33" s="82"/>
      <c r="L33" s="82"/>
      <c r="M33" s="82"/>
      <c r="N33" s="98"/>
    </row>
    <row r="34" spans="2:14" s="7" customFormat="1" ht="25" customHeight="1" x14ac:dyDescent="0.35">
      <c r="B34" s="69"/>
      <c r="C34" s="69"/>
      <c r="D34" s="69"/>
      <c r="E34" s="69"/>
      <c r="F34" s="69"/>
      <c r="G34" s="69"/>
      <c r="H34" s="94"/>
      <c r="I34" s="82"/>
      <c r="J34" s="94"/>
      <c r="K34" s="82"/>
      <c r="L34" s="82"/>
      <c r="M34" s="82"/>
      <c r="N34" s="98"/>
    </row>
    <row r="35" spans="2:14" s="7" customFormat="1" ht="25" customHeight="1" x14ac:dyDescent="0.35">
      <c r="B35" s="69"/>
      <c r="C35" s="69"/>
      <c r="D35" s="69"/>
      <c r="E35" s="69"/>
      <c r="F35" s="69"/>
      <c r="G35" s="69"/>
      <c r="H35" s="94"/>
      <c r="I35" s="82"/>
      <c r="J35" s="94"/>
      <c r="K35" s="82"/>
      <c r="L35" s="82"/>
      <c r="M35" s="82"/>
      <c r="N35" s="98"/>
    </row>
    <row r="36" spans="2:14" s="7" customFormat="1" ht="25" customHeight="1" x14ac:dyDescent="0.35">
      <c r="B36" s="69"/>
      <c r="C36" s="69"/>
      <c r="D36" s="69"/>
      <c r="E36" s="69"/>
      <c r="F36" s="69"/>
      <c r="G36" s="69"/>
      <c r="H36" s="94"/>
      <c r="I36" s="82"/>
      <c r="J36" s="94"/>
      <c r="K36" s="82"/>
      <c r="L36" s="82"/>
      <c r="M36" s="82"/>
      <c r="N36" s="98"/>
    </row>
    <row r="37" spans="2:14" s="7" customFormat="1" ht="25" customHeight="1" x14ac:dyDescent="0.35">
      <c r="B37" s="69"/>
      <c r="C37" s="69"/>
      <c r="D37" s="69"/>
      <c r="E37" s="69"/>
      <c r="F37" s="69"/>
      <c r="G37" s="69"/>
      <c r="H37" s="94"/>
      <c r="I37" s="82"/>
      <c r="J37" s="94"/>
      <c r="K37" s="82"/>
      <c r="L37" s="82"/>
      <c r="M37" s="82"/>
      <c r="N37" s="98"/>
    </row>
    <row r="38" spans="2:14" s="7" customFormat="1" ht="25" customHeight="1" x14ac:dyDescent="0.35">
      <c r="B38" s="69"/>
      <c r="C38" s="69"/>
      <c r="D38" s="69"/>
      <c r="E38" s="69"/>
      <c r="F38" s="69"/>
      <c r="G38" s="69"/>
      <c r="H38" s="94"/>
      <c r="I38" s="82"/>
      <c r="J38" s="94"/>
      <c r="K38" s="82"/>
      <c r="L38" s="82"/>
      <c r="M38" s="82"/>
      <c r="N38" s="98"/>
    </row>
    <row r="39" spans="2:14" s="7" customFormat="1" ht="25" customHeight="1" x14ac:dyDescent="0.35">
      <c r="B39" s="69"/>
      <c r="C39" s="69"/>
      <c r="D39" s="69"/>
      <c r="E39" s="69"/>
      <c r="F39" s="69"/>
      <c r="G39" s="69"/>
      <c r="H39" s="94"/>
      <c r="I39" s="82"/>
      <c r="J39" s="94"/>
      <c r="K39" s="82"/>
      <c r="L39" s="82"/>
      <c r="M39" s="82"/>
      <c r="N39" s="98"/>
    </row>
    <row r="40" spans="2:14" s="7" customFormat="1" ht="25" customHeight="1" x14ac:dyDescent="0.35">
      <c r="B40" s="69"/>
      <c r="C40" s="69"/>
      <c r="D40" s="69"/>
      <c r="E40" s="69"/>
      <c r="F40" s="69"/>
      <c r="G40" s="69"/>
      <c r="H40" s="94"/>
      <c r="I40" s="82"/>
      <c r="J40" s="94"/>
      <c r="K40" s="82"/>
      <c r="L40" s="82"/>
      <c r="M40" s="82"/>
      <c r="N40" s="98"/>
    </row>
    <row r="41" spans="2:14" s="7" customFormat="1" ht="17.25" customHeight="1" x14ac:dyDescent="0.35">
      <c r="N41" s="78"/>
    </row>
  </sheetData>
  <mergeCells count="37">
    <mergeCell ref="L24:L26"/>
    <mergeCell ref="M24:M26"/>
    <mergeCell ref="N24:N26"/>
    <mergeCell ref="B24:B26"/>
    <mergeCell ref="C24:C26"/>
    <mergeCell ref="D24:D26"/>
    <mergeCell ref="E24:E26"/>
    <mergeCell ref="F24:F26"/>
    <mergeCell ref="G24:G26"/>
    <mergeCell ref="H24:H26"/>
    <mergeCell ref="I24:I26"/>
    <mergeCell ref="J24:J26"/>
    <mergeCell ref="K24:K26"/>
    <mergeCell ref="B6:N8"/>
    <mergeCell ref="B9:N9"/>
    <mergeCell ref="G11:G12"/>
    <mergeCell ref="I11:I12"/>
    <mergeCell ref="J11:J12"/>
    <mergeCell ref="L11:L12"/>
    <mergeCell ref="C11:C12"/>
    <mergeCell ref="D11:D12"/>
    <mergeCell ref="F11:F12"/>
    <mergeCell ref="B19:B21"/>
    <mergeCell ref="C19:C21"/>
    <mergeCell ref="D19:D21"/>
    <mergeCell ref="E19:E21"/>
    <mergeCell ref="F19:F21"/>
    <mergeCell ref="N19:N21"/>
    <mergeCell ref="M11:M12"/>
    <mergeCell ref="G19:G21"/>
    <mergeCell ref="H19:H21"/>
    <mergeCell ref="K19:K21"/>
    <mergeCell ref="I19:I21"/>
    <mergeCell ref="J19:J21"/>
    <mergeCell ref="C14:J15"/>
    <mergeCell ref="L19:L21"/>
    <mergeCell ref="M19:M21"/>
  </mergeCells>
  <pageMargins left="0.70866141732283472" right="0.70866141732283472" top="0.74803149606299213" bottom="0.74803149606299213" header="0.31496062992125984" footer="0.31496062992125984"/>
  <pageSetup paperSize="9" scale="3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B655-AB93-4D2A-9819-39C1B5984C62}">
  <sheetPr codeName="Feuil6"/>
  <dimension ref="A1:P129"/>
  <sheetViews>
    <sheetView topLeftCell="F1" workbookViewId="0">
      <selection activeCell="M13" sqref="M13"/>
    </sheetView>
  </sheetViews>
  <sheetFormatPr defaultColWidth="10.81640625" defaultRowHeight="13" x14ac:dyDescent="0.3"/>
  <cols>
    <col min="1" max="1" width="32.453125" style="9" hidden="1" customWidth="1"/>
    <col min="2" max="2" width="1.6328125" style="9" hidden="1" customWidth="1"/>
    <col min="3" max="3" width="32.453125" style="9" hidden="1" customWidth="1"/>
    <col min="4" max="4" width="1.6328125" style="9" hidden="1" customWidth="1"/>
    <col min="5" max="5" width="32.453125" style="9" hidden="1" customWidth="1"/>
    <col min="6" max="6" width="1.6328125" style="9" customWidth="1"/>
    <col min="7" max="7" width="32.6328125" style="9" customWidth="1"/>
    <col min="8" max="8" width="1.453125" style="9" customWidth="1"/>
    <col min="9" max="9" width="10.81640625" style="9"/>
    <col min="10" max="10" width="32.36328125" style="9" customWidth="1"/>
    <col min="11" max="13" width="10.81640625" style="9"/>
    <col min="14" max="14" width="18.81640625" style="9" bestFit="1" customWidth="1"/>
    <col min="15" max="16384" width="10.81640625" style="9"/>
  </cols>
  <sheetData>
    <row r="1" spans="1:16" x14ac:dyDescent="0.3">
      <c r="A1" s="13" t="s">
        <v>5</v>
      </c>
      <c r="B1" s="13"/>
      <c r="C1" s="13"/>
      <c r="D1" s="13"/>
      <c r="E1" s="13"/>
      <c r="F1" s="21"/>
      <c r="G1" s="21"/>
      <c r="H1" s="21"/>
    </row>
    <row r="3" spans="1:16" x14ac:dyDescent="0.3">
      <c r="A3" s="10" t="s">
        <v>24</v>
      </c>
      <c r="C3" s="10" t="s">
        <v>4</v>
      </c>
      <c r="D3" s="12"/>
      <c r="E3" s="10" t="s">
        <v>69</v>
      </c>
      <c r="F3" s="12"/>
      <c r="G3" s="12"/>
      <c r="H3" s="12"/>
      <c r="I3" s="12"/>
      <c r="J3" s="12"/>
      <c r="K3" s="12"/>
      <c r="L3" s="12"/>
    </row>
    <row r="4" spans="1:16" x14ac:dyDescent="0.3">
      <c r="A4" s="11" t="s">
        <v>25</v>
      </c>
      <c r="C4" s="11" t="s">
        <v>10</v>
      </c>
      <c r="D4" s="12"/>
      <c r="E4" s="11" t="s">
        <v>64</v>
      </c>
      <c r="F4" s="12"/>
      <c r="G4" s="10" t="s">
        <v>229</v>
      </c>
      <c r="H4" s="12"/>
      <c r="I4" s="12"/>
      <c r="J4" s="12"/>
      <c r="K4" s="12"/>
      <c r="L4" s="12"/>
    </row>
    <row r="5" spans="1:16" x14ac:dyDescent="0.3">
      <c r="A5" s="11" t="s">
        <v>26</v>
      </c>
      <c r="C5" s="11" t="s">
        <v>47</v>
      </c>
      <c r="D5" s="12"/>
      <c r="E5" s="11" t="s">
        <v>68</v>
      </c>
      <c r="F5" s="12"/>
      <c r="G5" s="11" t="s">
        <v>186</v>
      </c>
      <c r="I5" s="12"/>
      <c r="J5" s="12"/>
      <c r="K5" s="12"/>
      <c r="L5" s="12"/>
      <c r="M5" s="12"/>
      <c r="N5" s="12"/>
      <c r="O5" s="12"/>
      <c r="P5" s="12"/>
    </row>
    <row r="6" spans="1:16" x14ac:dyDescent="0.3">
      <c r="A6" s="11" t="s">
        <v>27</v>
      </c>
      <c r="C6" s="11" t="s">
        <v>48</v>
      </c>
      <c r="D6" s="12"/>
      <c r="E6" s="11" t="s">
        <v>66</v>
      </c>
      <c r="F6" s="12"/>
      <c r="G6" s="11" t="s">
        <v>185</v>
      </c>
      <c r="I6" s="12"/>
      <c r="J6" s="12"/>
      <c r="K6" s="12"/>
      <c r="L6" s="12"/>
      <c r="M6" s="12"/>
      <c r="N6" s="12"/>
      <c r="O6" s="12"/>
      <c r="P6" s="12"/>
    </row>
    <row r="7" spans="1:16" x14ac:dyDescent="0.3">
      <c r="A7" s="11" t="s">
        <v>28</v>
      </c>
      <c r="C7" s="11" t="s">
        <v>17</v>
      </c>
      <c r="D7" s="12"/>
      <c r="E7" s="11" t="s">
        <v>65</v>
      </c>
      <c r="F7" s="12"/>
      <c r="G7" s="11" t="s">
        <v>187</v>
      </c>
      <c r="I7" s="12"/>
      <c r="J7" s="12"/>
      <c r="K7" s="12"/>
      <c r="L7" s="12"/>
      <c r="M7" s="12"/>
      <c r="N7" s="12"/>
      <c r="O7" s="12"/>
      <c r="P7" s="12"/>
    </row>
    <row r="8" spans="1:16" x14ac:dyDescent="0.3">
      <c r="A8" s="11" t="s">
        <v>29</v>
      </c>
      <c r="C8" s="11" t="s">
        <v>248</v>
      </c>
      <c r="D8" s="12"/>
      <c r="E8" s="11" t="s">
        <v>67</v>
      </c>
      <c r="F8" s="12"/>
      <c r="G8" s="11" t="s">
        <v>192</v>
      </c>
      <c r="I8" s="12"/>
      <c r="J8" s="12"/>
      <c r="K8" s="12"/>
      <c r="L8" s="12"/>
      <c r="M8" s="12"/>
      <c r="N8" s="12"/>
      <c r="O8" s="12"/>
      <c r="P8" s="12"/>
    </row>
    <row r="9" spans="1:16" x14ac:dyDescent="0.3">
      <c r="A9" s="11" t="s">
        <v>30</v>
      </c>
      <c r="C9" s="11" t="s">
        <v>741</v>
      </c>
      <c r="E9" s="11"/>
      <c r="G9" s="11" t="s">
        <v>188</v>
      </c>
      <c r="I9" s="12"/>
      <c r="J9" s="12"/>
      <c r="K9" s="12"/>
      <c r="L9" s="12"/>
      <c r="M9" s="12"/>
      <c r="N9" s="12"/>
      <c r="O9" s="12"/>
      <c r="P9" s="12"/>
    </row>
    <row r="10" spans="1:16" x14ac:dyDescent="0.3">
      <c r="C10" s="12"/>
      <c r="E10" s="11"/>
      <c r="G10" s="11" t="s">
        <v>189</v>
      </c>
      <c r="I10" s="12"/>
      <c r="J10" s="12"/>
      <c r="K10" s="12"/>
      <c r="L10" s="12"/>
      <c r="M10" s="12"/>
      <c r="N10" s="12"/>
      <c r="O10" s="12"/>
      <c r="P10" s="12"/>
    </row>
    <row r="11" spans="1:16" x14ac:dyDescent="0.3">
      <c r="A11" s="10" t="s">
        <v>31</v>
      </c>
      <c r="C11" s="12"/>
      <c r="E11" s="10"/>
      <c r="G11" s="11" t="s">
        <v>190</v>
      </c>
      <c r="I11" s="12"/>
      <c r="J11" s="12"/>
      <c r="K11" s="12"/>
      <c r="L11" s="12"/>
      <c r="M11" s="12"/>
      <c r="N11" s="12"/>
      <c r="O11" s="12"/>
      <c r="P11" s="12"/>
    </row>
    <row r="12" spans="1:16" x14ac:dyDescent="0.3">
      <c r="A12" s="11" t="s">
        <v>11</v>
      </c>
      <c r="C12" s="12"/>
      <c r="E12" s="10" t="s">
        <v>49</v>
      </c>
      <c r="G12" s="11" t="s">
        <v>191</v>
      </c>
      <c r="I12" s="12"/>
      <c r="J12" s="12"/>
      <c r="K12" s="12"/>
      <c r="L12" s="12"/>
      <c r="M12" s="12"/>
      <c r="N12" s="12"/>
      <c r="O12" s="12"/>
      <c r="P12" s="12"/>
    </row>
    <row r="13" spans="1:16" x14ac:dyDescent="0.3">
      <c r="A13" s="11" t="s">
        <v>179</v>
      </c>
      <c r="C13" s="12"/>
      <c r="E13" s="11" t="s">
        <v>50</v>
      </c>
      <c r="G13" s="11" t="s">
        <v>740</v>
      </c>
      <c r="I13" s="12"/>
      <c r="J13" s="12"/>
      <c r="K13" s="12"/>
      <c r="L13" s="12"/>
      <c r="M13" s="12"/>
      <c r="N13" s="12"/>
      <c r="O13" s="12"/>
      <c r="P13" s="12"/>
    </row>
    <row r="14" spans="1:16" x14ac:dyDescent="0.3">
      <c r="C14" s="12"/>
      <c r="E14" s="11" t="s">
        <v>51</v>
      </c>
      <c r="G14" s="11" t="s">
        <v>110</v>
      </c>
      <c r="I14" s="12"/>
      <c r="J14" s="12"/>
      <c r="K14" s="12"/>
      <c r="L14" s="12"/>
      <c r="M14" s="12"/>
      <c r="N14" s="12"/>
      <c r="O14" s="12"/>
      <c r="P14" s="12"/>
    </row>
    <row r="15" spans="1:16" ht="13" customHeight="1" x14ac:dyDescent="0.3">
      <c r="A15" s="10" t="s">
        <v>32</v>
      </c>
      <c r="C15" s="12"/>
      <c r="E15" s="11"/>
      <c r="G15" s="11" t="s">
        <v>111</v>
      </c>
      <c r="I15" s="12"/>
      <c r="J15" s="12"/>
      <c r="K15" s="12"/>
      <c r="L15" s="12"/>
      <c r="M15" s="12"/>
      <c r="N15" s="12"/>
      <c r="O15" s="12"/>
      <c r="P15" s="12"/>
    </row>
    <row r="16" spans="1:16" x14ac:dyDescent="0.3">
      <c r="A16" s="11">
        <v>1</v>
      </c>
      <c r="B16" s="12"/>
      <c r="C16" s="12"/>
      <c r="D16" s="12"/>
      <c r="E16" s="11"/>
      <c r="F16" s="12"/>
      <c r="G16" s="11" t="s">
        <v>112</v>
      </c>
      <c r="I16" s="12"/>
      <c r="J16" s="12"/>
      <c r="K16" s="12"/>
      <c r="L16" s="12"/>
      <c r="M16" s="12"/>
      <c r="N16" s="12"/>
      <c r="O16" s="12"/>
      <c r="P16" s="12"/>
    </row>
    <row r="17" spans="1:16" x14ac:dyDescent="0.3">
      <c r="A17" s="11">
        <v>2</v>
      </c>
      <c r="B17" s="12"/>
      <c r="C17" s="12"/>
      <c r="D17" s="12"/>
      <c r="E17" s="11"/>
      <c r="F17" s="12"/>
      <c r="G17" s="11" t="s">
        <v>113</v>
      </c>
      <c r="I17" s="12"/>
      <c r="J17" s="12"/>
      <c r="K17" s="12"/>
      <c r="L17" s="12"/>
      <c r="M17" s="12"/>
      <c r="N17" s="12"/>
      <c r="O17" s="12"/>
      <c r="P17" s="12"/>
    </row>
    <row r="18" spans="1:16" x14ac:dyDescent="0.3">
      <c r="A18" s="11" t="s">
        <v>33</v>
      </c>
      <c r="B18" s="12"/>
      <c r="C18" s="12"/>
      <c r="D18" s="12"/>
      <c r="E18" s="12"/>
      <c r="F18" s="12"/>
      <c r="G18" s="11" t="s">
        <v>114</v>
      </c>
      <c r="I18" s="12"/>
      <c r="J18" s="12"/>
      <c r="K18" s="12"/>
      <c r="L18" s="12"/>
      <c r="M18" s="12"/>
      <c r="N18" s="12"/>
      <c r="O18" s="12"/>
      <c r="P18" s="12"/>
    </row>
    <row r="19" spans="1:16" x14ac:dyDescent="0.3">
      <c r="B19" s="12"/>
      <c r="C19" s="12"/>
      <c r="D19" s="12"/>
      <c r="E19" s="10" t="s">
        <v>52</v>
      </c>
      <c r="F19" s="12"/>
      <c r="G19" s="11" t="s">
        <v>115</v>
      </c>
      <c r="I19" s="12"/>
      <c r="J19" s="12"/>
      <c r="K19" s="12"/>
      <c r="L19" s="12"/>
      <c r="M19" s="12"/>
      <c r="N19" s="12"/>
      <c r="O19" s="12"/>
      <c r="P19" s="12"/>
    </row>
    <row r="20" spans="1:16" s="10" customFormat="1" x14ac:dyDescent="0.3">
      <c r="A20" s="10" t="s">
        <v>34</v>
      </c>
      <c r="C20" s="12"/>
      <c r="D20" s="12"/>
      <c r="E20" s="11" t="s">
        <v>53</v>
      </c>
      <c r="F20" s="12"/>
      <c r="G20" s="11" t="s">
        <v>85</v>
      </c>
      <c r="I20" s="12"/>
      <c r="J20" s="12"/>
      <c r="K20" s="12"/>
      <c r="L20" s="12"/>
      <c r="M20" s="12"/>
      <c r="N20" s="12"/>
      <c r="O20" s="12"/>
      <c r="P20" s="12"/>
    </row>
    <row r="21" spans="1:16" x14ac:dyDescent="0.3">
      <c r="A21" s="11" t="s">
        <v>36</v>
      </c>
      <c r="C21" s="12"/>
      <c r="D21" s="12"/>
      <c r="E21" s="11" t="s">
        <v>54</v>
      </c>
      <c r="F21" s="12"/>
      <c r="G21" s="11" t="s">
        <v>86</v>
      </c>
      <c r="I21" s="12"/>
      <c r="J21" s="12"/>
      <c r="K21" s="12"/>
      <c r="L21" s="12"/>
      <c r="M21" s="12"/>
      <c r="N21" s="12"/>
      <c r="O21" s="12"/>
      <c r="P21" s="12"/>
    </row>
    <row r="22" spans="1:16" x14ac:dyDescent="0.3">
      <c r="A22" s="11" t="s">
        <v>76</v>
      </c>
      <c r="B22" s="12"/>
      <c r="C22" s="12"/>
      <c r="D22" s="12"/>
      <c r="E22" s="11" t="s">
        <v>55</v>
      </c>
      <c r="F22" s="12"/>
      <c r="G22" s="11" t="s">
        <v>87</v>
      </c>
      <c r="I22" s="12"/>
      <c r="J22" s="12"/>
      <c r="K22" s="12"/>
      <c r="L22" s="12"/>
      <c r="M22" s="12"/>
      <c r="N22" s="12"/>
      <c r="O22" s="12"/>
      <c r="P22" s="12"/>
    </row>
    <row r="23" spans="1:16" ht="26" x14ac:dyDescent="0.3">
      <c r="A23" s="11" t="s">
        <v>37</v>
      </c>
      <c r="B23" s="12"/>
      <c r="C23" s="12"/>
      <c r="D23" s="12"/>
      <c r="E23" s="11" t="s">
        <v>56</v>
      </c>
      <c r="F23" s="12"/>
      <c r="G23" s="11" t="s">
        <v>88</v>
      </c>
      <c r="I23" s="12"/>
      <c r="J23" s="12"/>
      <c r="K23" s="12"/>
      <c r="L23" s="12"/>
      <c r="M23" s="12"/>
      <c r="N23" s="12"/>
      <c r="O23" s="12"/>
      <c r="P23" s="12"/>
    </row>
    <row r="24" spans="1:16" s="10" customFormat="1" ht="26" x14ac:dyDescent="0.3">
      <c r="A24" s="11" t="s">
        <v>42</v>
      </c>
      <c r="B24" s="12"/>
      <c r="C24" s="12"/>
      <c r="D24" s="12"/>
      <c r="E24" s="11" t="s">
        <v>57</v>
      </c>
      <c r="F24" s="12"/>
      <c r="G24" s="11" t="s">
        <v>89</v>
      </c>
      <c r="I24" s="12"/>
      <c r="J24" s="12"/>
      <c r="K24" s="12"/>
      <c r="L24" s="12"/>
      <c r="M24" s="12"/>
      <c r="N24" s="12"/>
      <c r="O24" s="12"/>
      <c r="P24" s="12"/>
    </row>
    <row r="25" spans="1:16" ht="26" x14ac:dyDescent="0.3">
      <c r="A25" s="11" t="s">
        <v>38</v>
      </c>
      <c r="C25" s="12"/>
      <c r="E25" s="11" t="s">
        <v>58</v>
      </c>
      <c r="G25" s="11" t="s">
        <v>90</v>
      </c>
      <c r="I25" s="12"/>
      <c r="J25" s="12"/>
      <c r="K25" s="12"/>
      <c r="L25" s="12"/>
      <c r="M25" s="12"/>
      <c r="N25" s="12"/>
      <c r="O25" s="12"/>
      <c r="P25" s="12"/>
    </row>
    <row r="26" spans="1:16" ht="26" x14ac:dyDescent="0.3">
      <c r="A26" s="11" t="s">
        <v>39</v>
      </c>
      <c r="C26" s="12"/>
      <c r="D26" s="12"/>
      <c r="E26" s="11" t="s">
        <v>59</v>
      </c>
      <c r="F26" s="12"/>
      <c r="G26" s="11" t="s">
        <v>91</v>
      </c>
      <c r="I26" s="12"/>
      <c r="J26" s="12"/>
      <c r="K26" s="12"/>
      <c r="L26" s="12"/>
      <c r="M26" s="12"/>
      <c r="N26" s="12"/>
      <c r="O26" s="12"/>
      <c r="P26" s="12"/>
    </row>
    <row r="27" spans="1:16" x14ac:dyDescent="0.3">
      <c r="C27" s="12"/>
      <c r="D27" s="12"/>
      <c r="E27" s="11" t="s">
        <v>60</v>
      </c>
      <c r="F27" s="12"/>
      <c r="G27" s="11" t="s">
        <v>92</v>
      </c>
      <c r="H27" s="12"/>
      <c r="I27" s="12"/>
      <c r="J27" s="12"/>
      <c r="K27" s="12"/>
      <c r="L27" s="12"/>
      <c r="M27" s="12"/>
      <c r="N27" s="12"/>
      <c r="O27" s="12"/>
      <c r="P27" s="12"/>
    </row>
    <row r="28" spans="1:16" x14ac:dyDescent="0.3">
      <c r="A28" s="10" t="s">
        <v>70</v>
      </c>
      <c r="C28" s="12"/>
      <c r="D28" s="12"/>
      <c r="E28" s="11" t="s">
        <v>62</v>
      </c>
      <c r="F28" s="12"/>
      <c r="G28" s="11" t="s">
        <v>93</v>
      </c>
      <c r="H28" s="12"/>
      <c r="I28" s="12"/>
      <c r="J28" s="12"/>
      <c r="K28" s="12"/>
      <c r="L28" s="12"/>
      <c r="M28" s="12"/>
      <c r="N28" s="12"/>
      <c r="O28" s="12"/>
      <c r="P28" s="12"/>
    </row>
    <row r="29" spans="1:16" x14ac:dyDescent="0.3">
      <c r="A29" s="11" t="s">
        <v>1</v>
      </c>
      <c r="C29" s="12"/>
      <c r="D29" s="12"/>
      <c r="E29" s="11" t="s">
        <v>61</v>
      </c>
      <c r="F29" s="12"/>
      <c r="G29" s="11" t="s">
        <v>94</v>
      </c>
      <c r="H29" s="12"/>
      <c r="I29" s="12"/>
      <c r="J29" s="12"/>
      <c r="K29" s="12"/>
      <c r="L29" s="12"/>
      <c r="M29" s="12"/>
      <c r="N29" s="12"/>
      <c r="O29" s="12"/>
      <c r="P29" s="12"/>
    </row>
    <row r="30" spans="1:16" x14ac:dyDescent="0.3">
      <c r="A30" s="11" t="s">
        <v>2</v>
      </c>
      <c r="C30" s="12"/>
      <c r="D30" s="12"/>
      <c r="E30" s="11" t="s">
        <v>63</v>
      </c>
      <c r="F30" s="12"/>
      <c r="G30" s="11" t="s">
        <v>95</v>
      </c>
      <c r="H30" s="12"/>
      <c r="I30" s="12"/>
      <c r="J30" s="12"/>
      <c r="K30" s="12"/>
      <c r="L30" s="12"/>
      <c r="M30" s="12"/>
      <c r="N30" s="12"/>
      <c r="O30" s="12"/>
      <c r="P30" s="12"/>
    </row>
    <row r="31" spans="1:16" x14ac:dyDescent="0.3">
      <c r="A31" s="11" t="s">
        <v>6</v>
      </c>
      <c r="C31" s="12"/>
      <c r="D31" s="12"/>
      <c r="E31" s="11"/>
      <c r="F31" s="12"/>
      <c r="G31" s="11" t="s">
        <v>96</v>
      </c>
      <c r="H31" s="12"/>
      <c r="I31" s="12"/>
      <c r="J31" s="12"/>
      <c r="K31" s="12"/>
      <c r="L31" s="12"/>
      <c r="M31" s="12"/>
      <c r="N31" s="12"/>
      <c r="O31" s="12"/>
      <c r="P31" s="12"/>
    </row>
    <row r="32" spans="1:16" x14ac:dyDescent="0.3">
      <c r="A32" s="11" t="s">
        <v>7</v>
      </c>
      <c r="C32" s="12"/>
      <c r="D32" s="12"/>
      <c r="E32" s="11"/>
      <c r="F32" s="12"/>
      <c r="G32" s="11" t="s">
        <v>97</v>
      </c>
      <c r="H32" s="12"/>
      <c r="I32" s="12"/>
      <c r="J32" s="12"/>
      <c r="K32" s="12"/>
      <c r="L32" s="12"/>
      <c r="M32" s="12"/>
      <c r="N32" s="12"/>
      <c r="O32" s="12"/>
      <c r="P32" s="12"/>
    </row>
    <row r="33" spans="1:16" x14ac:dyDescent="0.3">
      <c r="A33" s="11" t="s">
        <v>12</v>
      </c>
      <c r="C33" s="12"/>
      <c r="D33" s="12"/>
      <c r="E33" s="12"/>
      <c r="F33" s="12"/>
      <c r="G33" s="11" t="s">
        <v>98</v>
      </c>
      <c r="H33" s="12"/>
      <c r="I33" s="12"/>
      <c r="J33" s="12"/>
      <c r="K33" s="12"/>
      <c r="L33" s="12"/>
      <c r="M33" s="12"/>
      <c r="N33" s="12"/>
      <c r="O33" s="12"/>
      <c r="P33" s="12"/>
    </row>
    <row r="34" spans="1:16" x14ac:dyDescent="0.3">
      <c r="C34" s="12"/>
      <c r="D34" s="12"/>
      <c r="E34" s="10" t="s">
        <v>116</v>
      </c>
      <c r="F34" s="12"/>
      <c r="G34" s="11" t="s">
        <v>99</v>
      </c>
      <c r="H34" s="12"/>
      <c r="I34" s="12"/>
      <c r="J34" s="12"/>
      <c r="K34" s="12"/>
      <c r="L34" s="12"/>
      <c r="M34" s="12"/>
      <c r="N34" s="12"/>
      <c r="O34" s="12"/>
      <c r="P34" s="12"/>
    </row>
    <row r="35" spans="1:16" x14ac:dyDescent="0.3">
      <c r="A35" s="10" t="s">
        <v>80</v>
      </c>
      <c r="B35" s="12"/>
      <c r="C35" s="76"/>
      <c r="D35" s="12"/>
      <c r="E35" s="11">
        <v>70</v>
      </c>
      <c r="F35" s="12"/>
      <c r="G35" s="11" t="s">
        <v>100</v>
      </c>
      <c r="H35" s="12"/>
      <c r="I35" s="12"/>
      <c r="J35" s="12"/>
      <c r="K35" s="12"/>
      <c r="L35" s="12"/>
      <c r="M35" s="12"/>
      <c r="N35" s="12"/>
      <c r="O35" s="12"/>
      <c r="P35" s="12"/>
    </row>
    <row r="36" spans="1:16" x14ac:dyDescent="0.3">
      <c r="A36" s="11">
        <v>1</v>
      </c>
      <c r="B36" s="12"/>
      <c r="C36" s="10" t="s">
        <v>81</v>
      </c>
      <c r="D36" s="12"/>
      <c r="E36" s="11">
        <v>100</v>
      </c>
      <c r="F36" s="12"/>
      <c r="G36" s="11" t="s">
        <v>101</v>
      </c>
      <c r="H36" s="12"/>
      <c r="I36" s="12"/>
      <c r="J36" s="12"/>
      <c r="K36" s="12"/>
      <c r="L36" s="12"/>
      <c r="M36" s="12"/>
      <c r="N36" s="12"/>
      <c r="O36" s="12"/>
      <c r="P36" s="12"/>
    </row>
    <row r="37" spans="1:16" x14ac:dyDescent="0.3">
      <c r="A37" s="11">
        <v>2</v>
      </c>
      <c r="B37" s="12"/>
      <c r="C37" s="11">
        <v>2020</v>
      </c>
      <c r="D37" s="12"/>
      <c r="E37" s="11">
        <v>125</v>
      </c>
      <c r="F37" s="12"/>
      <c r="G37" s="11" t="s">
        <v>102</v>
      </c>
      <c r="H37" s="12"/>
      <c r="I37" s="12"/>
      <c r="J37" s="12"/>
      <c r="K37" s="12"/>
      <c r="L37" s="12"/>
      <c r="M37" s="12"/>
      <c r="N37" s="12"/>
      <c r="O37" s="12"/>
      <c r="P37" s="12"/>
    </row>
    <row r="38" spans="1:16" x14ac:dyDescent="0.3">
      <c r="A38" s="11">
        <v>3</v>
      </c>
      <c r="B38" s="12"/>
      <c r="C38" s="11">
        <v>2021</v>
      </c>
      <c r="D38" s="12"/>
      <c r="E38" s="11">
        <v>150</v>
      </c>
      <c r="F38" s="12"/>
      <c r="G38" s="11" t="s">
        <v>103</v>
      </c>
      <c r="H38" s="12"/>
      <c r="I38" s="12"/>
      <c r="J38" s="12"/>
      <c r="K38" s="12"/>
      <c r="L38" s="12"/>
      <c r="M38" s="12"/>
      <c r="N38" s="12"/>
      <c r="O38" s="12"/>
      <c r="P38" s="12"/>
    </row>
    <row r="39" spans="1:16" x14ac:dyDescent="0.3">
      <c r="A39" s="11">
        <v>4</v>
      </c>
      <c r="B39" s="12"/>
      <c r="C39" s="11">
        <v>2022</v>
      </c>
      <c r="D39" s="12"/>
      <c r="E39" s="11">
        <v>250</v>
      </c>
      <c r="F39" s="12"/>
      <c r="G39" s="11" t="s">
        <v>104</v>
      </c>
      <c r="H39" s="12"/>
      <c r="I39" s="12"/>
      <c r="J39" s="12"/>
      <c r="K39" s="12"/>
      <c r="L39" s="12"/>
      <c r="M39" s="12"/>
      <c r="N39" s="12"/>
      <c r="O39" s="12"/>
      <c r="P39" s="12"/>
    </row>
    <row r="40" spans="1:16" x14ac:dyDescent="0.3">
      <c r="A40" s="11">
        <v>5</v>
      </c>
      <c r="B40" s="12"/>
      <c r="C40" s="11">
        <v>2023</v>
      </c>
      <c r="D40" s="12"/>
      <c r="E40" s="11">
        <v>350</v>
      </c>
      <c r="F40" s="12"/>
      <c r="G40" s="11" t="s">
        <v>105</v>
      </c>
      <c r="H40" s="12"/>
      <c r="I40" s="12"/>
      <c r="J40" s="12"/>
      <c r="K40" s="12"/>
      <c r="L40" s="12"/>
      <c r="M40" s="12"/>
      <c r="N40" s="12"/>
      <c r="O40" s="12"/>
      <c r="P40" s="12"/>
    </row>
    <row r="41" spans="1:16" x14ac:dyDescent="0.3">
      <c r="A41" s="11">
        <v>6</v>
      </c>
      <c r="B41" s="12"/>
      <c r="C41" s="11">
        <v>2024</v>
      </c>
      <c r="D41" s="12"/>
      <c r="E41" s="12"/>
      <c r="F41" s="12"/>
      <c r="G41" s="11" t="s">
        <v>106</v>
      </c>
      <c r="H41" s="12"/>
      <c r="I41" s="12"/>
      <c r="J41" s="12"/>
      <c r="K41" s="12"/>
      <c r="L41" s="12"/>
      <c r="M41" s="12"/>
      <c r="N41" s="12"/>
      <c r="O41" s="12"/>
      <c r="P41" s="12"/>
    </row>
    <row r="42" spans="1:16" x14ac:dyDescent="0.3">
      <c r="A42" s="11">
        <v>7</v>
      </c>
      <c r="B42" s="12"/>
      <c r="C42" s="11">
        <v>2025</v>
      </c>
      <c r="D42" s="12"/>
      <c r="E42" s="10" t="s">
        <v>144</v>
      </c>
      <c r="F42" s="12"/>
      <c r="G42" s="11" t="s">
        <v>117</v>
      </c>
      <c r="H42" s="12"/>
      <c r="I42" s="12"/>
      <c r="J42" s="12"/>
      <c r="K42" s="12"/>
      <c r="L42" s="12"/>
      <c r="M42" s="12"/>
      <c r="N42" s="12"/>
      <c r="O42" s="12"/>
      <c r="P42" s="12"/>
    </row>
    <row r="43" spans="1:16" x14ac:dyDescent="0.3">
      <c r="A43" s="11">
        <v>8</v>
      </c>
      <c r="B43" s="12"/>
      <c r="C43" s="11">
        <v>2026</v>
      </c>
      <c r="D43" s="12"/>
      <c r="E43" s="11" t="s">
        <v>145</v>
      </c>
      <c r="F43" s="12"/>
      <c r="G43" s="11" t="s">
        <v>118</v>
      </c>
      <c r="H43" s="12"/>
      <c r="I43" s="12"/>
      <c r="J43" s="12"/>
      <c r="K43" s="12"/>
      <c r="L43" s="12"/>
      <c r="M43" s="12"/>
      <c r="N43" s="12"/>
      <c r="O43" s="12"/>
      <c r="P43" s="12"/>
    </row>
    <row r="44" spans="1:16" x14ac:dyDescent="0.3">
      <c r="A44" s="11">
        <v>9</v>
      </c>
      <c r="B44" s="12"/>
      <c r="C44" s="11">
        <v>2027</v>
      </c>
      <c r="D44" s="12"/>
      <c r="E44" s="11" t="s">
        <v>180</v>
      </c>
      <c r="F44" s="12"/>
      <c r="G44" s="11" t="s">
        <v>119</v>
      </c>
      <c r="H44" s="12"/>
      <c r="I44" s="12"/>
      <c r="J44" s="12"/>
      <c r="K44" s="12"/>
      <c r="L44" s="12"/>
      <c r="M44" s="12"/>
      <c r="N44" s="12"/>
      <c r="O44" s="12"/>
      <c r="P44" s="12"/>
    </row>
    <row r="45" spans="1:16" ht="26" x14ac:dyDescent="0.3">
      <c r="A45" s="11">
        <v>10</v>
      </c>
      <c r="C45" s="11">
        <v>2028</v>
      </c>
      <c r="D45" s="12"/>
      <c r="E45" s="11" t="s">
        <v>181</v>
      </c>
      <c r="F45" s="12"/>
      <c r="G45" s="11" t="s">
        <v>120</v>
      </c>
      <c r="H45" s="12"/>
      <c r="I45" s="12"/>
      <c r="J45" s="12"/>
      <c r="K45" s="12"/>
      <c r="L45" s="12"/>
      <c r="M45" s="12"/>
      <c r="N45" s="12"/>
      <c r="O45" s="12"/>
      <c r="P45" s="12"/>
    </row>
    <row r="46" spans="1:16" ht="26" x14ac:dyDescent="0.3">
      <c r="A46" s="11">
        <v>11</v>
      </c>
      <c r="C46" s="11">
        <v>2029</v>
      </c>
      <c r="E46" s="11" t="s">
        <v>311</v>
      </c>
      <c r="G46" s="11" t="s">
        <v>121</v>
      </c>
      <c r="H46" s="12"/>
      <c r="I46" s="12"/>
      <c r="J46" s="12"/>
      <c r="K46" s="12"/>
      <c r="L46" s="12"/>
      <c r="M46" s="12"/>
      <c r="N46" s="12"/>
      <c r="O46" s="12"/>
      <c r="P46" s="12"/>
    </row>
    <row r="47" spans="1:16" x14ac:dyDescent="0.3">
      <c r="A47" s="11">
        <v>12</v>
      </c>
      <c r="C47" s="11">
        <v>2030</v>
      </c>
      <c r="G47" s="11" t="s">
        <v>122</v>
      </c>
      <c r="H47" s="12"/>
      <c r="I47" s="12"/>
      <c r="J47" s="12"/>
      <c r="K47" s="12"/>
      <c r="L47" s="12"/>
      <c r="M47" s="12"/>
      <c r="N47" s="12"/>
      <c r="O47" s="12"/>
      <c r="P47" s="12"/>
    </row>
    <row r="48" spans="1:16" x14ac:dyDescent="0.3">
      <c r="C48" s="11">
        <v>2031</v>
      </c>
      <c r="G48" s="11" t="s">
        <v>193</v>
      </c>
      <c r="H48" s="12"/>
      <c r="I48" s="12"/>
      <c r="J48" s="12"/>
      <c r="K48" s="12"/>
      <c r="L48" s="12"/>
      <c r="M48" s="12"/>
      <c r="N48" s="12"/>
      <c r="O48" s="12"/>
      <c r="P48" s="12"/>
    </row>
    <row r="49" spans="1:16" x14ac:dyDescent="0.3">
      <c r="A49" s="10" t="s">
        <v>130</v>
      </c>
      <c r="C49" s="11">
        <v>2032</v>
      </c>
      <c r="G49" s="11" t="s">
        <v>194</v>
      </c>
      <c r="I49" s="12"/>
      <c r="J49" s="12"/>
      <c r="K49" s="12"/>
      <c r="L49" s="12"/>
      <c r="M49" s="12"/>
      <c r="N49" s="12"/>
      <c r="O49" s="12"/>
      <c r="P49" s="12"/>
    </row>
    <row r="50" spans="1:16" x14ac:dyDescent="0.3">
      <c r="A50" s="11" t="s">
        <v>131</v>
      </c>
      <c r="C50" s="11">
        <v>2033</v>
      </c>
      <c r="G50" s="11" t="s">
        <v>196</v>
      </c>
      <c r="I50" s="12"/>
      <c r="J50" s="12"/>
      <c r="K50" s="12"/>
      <c r="L50" s="12"/>
      <c r="M50" s="12"/>
      <c r="N50" s="12"/>
      <c r="O50" s="12"/>
      <c r="P50" s="12"/>
    </row>
    <row r="51" spans="1:16" x14ac:dyDescent="0.3">
      <c r="A51" s="11" t="s">
        <v>132</v>
      </c>
      <c r="C51" s="11">
        <v>2034</v>
      </c>
      <c r="G51" s="11" t="s">
        <v>195</v>
      </c>
      <c r="I51" s="12"/>
      <c r="J51" s="12"/>
      <c r="K51" s="12"/>
      <c r="L51" s="12"/>
      <c r="M51" s="12"/>
      <c r="N51" s="12"/>
      <c r="O51" s="12"/>
      <c r="P51" s="12"/>
    </row>
    <row r="52" spans="1:16" x14ac:dyDescent="0.3">
      <c r="A52" s="11" t="s">
        <v>133</v>
      </c>
      <c r="C52" s="11">
        <v>2035</v>
      </c>
      <c r="G52" s="11" t="s">
        <v>197</v>
      </c>
      <c r="I52" s="12"/>
      <c r="J52" s="12"/>
      <c r="K52" s="12"/>
      <c r="L52" s="12"/>
      <c r="M52" s="12"/>
      <c r="N52" s="12"/>
      <c r="O52" s="12"/>
      <c r="P52" s="12"/>
    </row>
    <row r="53" spans="1:16" x14ac:dyDescent="0.3">
      <c r="A53" s="11" t="s">
        <v>134</v>
      </c>
      <c r="C53" s="11">
        <v>2036</v>
      </c>
      <c r="G53" s="11" t="s">
        <v>198</v>
      </c>
      <c r="I53" s="12"/>
      <c r="J53" s="12"/>
      <c r="K53" s="12"/>
      <c r="L53" s="12"/>
      <c r="M53" s="12"/>
      <c r="N53" s="12"/>
      <c r="O53" s="12"/>
      <c r="P53" s="12"/>
    </row>
    <row r="54" spans="1:16" x14ac:dyDescent="0.3">
      <c r="A54" s="11" t="s">
        <v>135</v>
      </c>
      <c r="C54" s="11">
        <v>2037</v>
      </c>
      <c r="G54" s="11" t="s">
        <v>107</v>
      </c>
      <c r="I54" s="12"/>
      <c r="J54" s="12"/>
      <c r="K54" s="12"/>
      <c r="L54" s="12"/>
    </row>
    <row r="55" spans="1:16" x14ac:dyDescent="0.3">
      <c r="C55" s="11">
        <v>2038</v>
      </c>
      <c r="G55" s="11" t="s">
        <v>108</v>
      </c>
      <c r="I55" s="12"/>
      <c r="J55" s="12"/>
      <c r="K55" s="12"/>
      <c r="L55" s="12"/>
    </row>
    <row r="56" spans="1:16" x14ac:dyDescent="0.3">
      <c r="C56" s="11">
        <v>2039</v>
      </c>
      <c r="G56" s="11" t="s">
        <v>109</v>
      </c>
      <c r="I56" s="12"/>
      <c r="J56" s="12"/>
      <c r="K56" s="12"/>
      <c r="L56" s="12"/>
    </row>
    <row r="57" spans="1:16" x14ac:dyDescent="0.3">
      <c r="C57" s="11">
        <v>2040</v>
      </c>
      <c r="G57" s="11"/>
      <c r="I57" s="12"/>
      <c r="J57" s="12"/>
      <c r="K57" s="12"/>
      <c r="L57" s="12"/>
    </row>
    <row r="58" spans="1:16" x14ac:dyDescent="0.3">
      <c r="C58" s="11">
        <v>2041</v>
      </c>
      <c r="G58" s="11"/>
      <c r="I58" s="12"/>
      <c r="J58" s="12"/>
      <c r="K58" s="12"/>
      <c r="L58" s="12"/>
    </row>
    <row r="59" spans="1:16" x14ac:dyDescent="0.3">
      <c r="C59" s="11">
        <v>2042</v>
      </c>
      <c r="G59" s="11"/>
      <c r="I59" s="12"/>
      <c r="J59" s="12"/>
      <c r="K59" s="12"/>
      <c r="L59" s="12"/>
    </row>
    <row r="60" spans="1:16" x14ac:dyDescent="0.3">
      <c r="C60" s="11">
        <v>2043</v>
      </c>
      <c r="G60" s="11"/>
      <c r="I60" s="12"/>
      <c r="J60" s="12"/>
      <c r="K60" s="12"/>
      <c r="L60" s="12"/>
    </row>
    <row r="61" spans="1:16" x14ac:dyDescent="0.3">
      <c r="C61" s="11">
        <v>2044</v>
      </c>
      <c r="G61" s="11"/>
      <c r="I61" s="12"/>
      <c r="J61" s="12"/>
      <c r="K61" s="12"/>
      <c r="L61" s="12"/>
    </row>
    <row r="62" spans="1:16" x14ac:dyDescent="0.3">
      <c r="C62" s="11">
        <v>2045</v>
      </c>
      <c r="G62" s="11"/>
      <c r="I62" s="12"/>
      <c r="J62" s="12"/>
      <c r="K62" s="12"/>
      <c r="L62" s="12"/>
    </row>
    <row r="63" spans="1:16" x14ac:dyDescent="0.3">
      <c r="C63" s="11">
        <v>2046</v>
      </c>
      <c r="G63" s="11"/>
      <c r="I63" s="12"/>
      <c r="J63" s="12"/>
      <c r="K63" s="12"/>
      <c r="L63" s="12"/>
    </row>
    <row r="64" spans="1:16" x14ac:dyDescent="0.3">
      <c r="C64" s="11">
        <v>2047</v>
      </c>
      <c r="G64" s="11"/>
      <c r="I64" s="12"/>
      <c r="J64" s="12"/>
      <c r="K64" s="12"/>
      <c r="L64" s="12"/>
    </row>
    <row r="65" spans="3:12" x14ac:dyDescent="0.3">
      <c r="C65" s="11">
        <v>2048</v>
      </c>
      <c r="G65" s="11"/>
      <c r="I65" s="12"/>
      <c r="J65" s="12"/>
      <c r="K65" s="12"/>
      <c r="L65" s="12"/>
    </row>
    <row r="66" spans="3:12" x14ac:dyDescent="0.3">
      <c r="C66" s="11">
        <v>2049</v>
      </c>
      <c r="G66" s="11"/>
      <c r="I66" s="12"/>
      <c r="J66" s="12"/>
      <c r="K66" s="12"/>
      <c r="L66" s="12"/>
    </row>
    <row r="67" spans="3:12" x14ac:dyDescent="0.3">
      <c r="C67" s="11">
        <v>2050</v>
      </c>
      <c r="G67" s="11"/>
      <c r="H67" s="12"/>
      <c r="I67" s="12"/>
      <c r="J67" s="12"/>
      <c r="K67" s="12"/>
      <c r="L67" s="12"/>
    </row>
    <row r="68" spans="3:12" x14ac:dyDescent="0.3">
      <c r="G68" s="11"/>
      <c r="H68" s="12"/>
      <c r="I68" s="12"/>
      <c r="J68" s="12"/>
      <c r="K68" s="12"/>
      <c r="L68" s="12"/>
    </row>
    <row r="69" spans="3:12" x14ac:dyDescent="0.3">
      <c r="G69" s="11"/>
      <c r="H69" s="12"/>
      <c r="I69" s="12"/>
      <c r="J69" s="12"/>
      <c r="K69" s="12"/>
      <c r="L69" s="12"/>
    </row>
    <row r="70" spans="3:12" x14ac:dyDescent="0.3">
      <c r="G70" s="11"/>
      <c r="H70" s="12"/>
      <c r="I70" s="12"/>
      <c r="J70" s="12"/>
      <c r="K70" s="12"/>
      <c r="L70" s="12"/>
    </row>
    <row r="71" spans="3:12" x14ac:dyDescent="0.3">
      <c r="G71" s="11"/>
      <c r="H71" s="12"/>
      <c r="I71" s="12"/>
      <c r="J71" s="12"/>
      <c r="K71" s="12"/>
      <c r="L71" s="12"/>
    </row>
    <row r="72" spans="3:12" x14ac:dyDescent="0.3">
      <c r="G72" s="11"/>
      <c r="H72" s="12"/>
    </row>
    <row r="73" spans="3:12" x14ac:dyDescent="0.3">
      <c r="G73" s="11"/>
      <c r="H73" s="12"/>
    </row>
    <row r="74" spans="3:12" x14ac:dyDescent="0.3">
      <c r="G74" s="11"/>
      <c r="H74" s="12"/>
    </row>
    <row r="75" spans="3:12" x14ac:dyDescent="0.3">
      <c r="G75" s="11"/>
      <c r="H75" s="12"/>
    </row>
    <row r="76" spans="3:12" x14ac:dyDescent="0.3">
      <c r="G76" s="11"/>
      <c r="H76" s="12"/>
    </row>
    <row r="77" spans="3:12" x14ac:dyDescent="0.3">
      <c r="G77" s="11"/>
      <c r="H77" s="12"/>
    </row>
    <row r="78" spans="3:12" x14ac:dyDescent="0.3">
      <c r="G78" s="11"/>
      <c r="H78" s="12"/>
    </row>
    <row r="79" spans="3:12" x14ac:dyDescent="0.3">
      <c r="G79" s="11"/>
      <c r="H79" s="12"/>
    </row>
    <row r="80" spans="3:12" x14ac:dyDescent="0.3">
      <c r="G80" s="11"/>
      <c r="H80" s="12"/>
    </row>
    <row r="81" spans="7:12" x14ac:dyDescent="0.3">
      <c r="G81" s="11"/>
      <c r="H81" s="12"/>
    </row>
    <row r="82" spans="7:12" x14ac:dyDescent="0.3">
      <c r="G82" s="11"/>
      <c r="H82" s="12"/>
    </row>
    <row r="83" spans="7:12" x14ac:dyDescent="0.3">
      <c r="G83" s="11"/>
      <c r="H83" s="12"/>
    </row>
    <row r="84" spans="7:12" x14ac:dyDescent="0.3">
      <c r="G84" s="11"/>
      <c r="H84" s="12"/>
    </row>
    <row r="85" spans="7:12" x14ac:dyDescent="0.3">
      <c r="G85" s="11"/>
      <c r="H85" s="12"/>
    </row>
    <row r="86" spans="7:12" x14ac:dyDescent="0.3">
      <c r="G86" s="11"/>
      <c r="H86" s="12"/>
    </row>
    <row r="87" spans="7:12" x14ac:dyDescent="0.3">
      <c r="G87" s="12"/>
      <c r="H87" s="12"/>
      <c r="I87" s="12"/>
      <c r="J87" s="12"/>
      <c r="K87" s="12"/>
      <c r="L87" s="12"/>
    </row>
    <row r="88" spans="7:12" x14ac:dyDescent="0.3">
      <c r="G88" s="12"/>
      <c r="H88" s="12"/>
      <c r="I88" s="12"/>
      <c r="J88" s="12"/>
      <c r="K88" s="12"/>
      <c r="L88" s="12"/>
    </row>
    <row r="89" spans="7:12" x14ac:dyDescent="0.3">
      <c r="G89" s="12"/>
      <c r="H89" s="12"/>
      <c r="I89" s="12"/>
      <c r="J89" s="12"/>
      <c r="K89" s="12"/>
      <c r="L89" s="12"/>
    </row>
    <row r="90" spans="7:12" x14ac:dyDescent="0.3">
      <c r="G90" s="12"/>
      <c r="H90" s="12"/>
      <c r="I90" s="12"/>
      <c r="J90" s="12"/>
      <c r="K90" s="12"/>
      <c r="L90" s="12"/>
    </row>
    <row r="91" spans="7:12" x14ac:dyDescent="0.3">
      <c r="G91" s="12"/>
      <c r="H91" s="12"/>
      <c r="I91" s="12"/>
      <c r="J91" s="12"/>
      <c r="K91" s="12"/>
      <c r="L91" s="12"/>
    </row>
    <row r="92" spans="7:12" ht="14.5" customHeight="1" x14ac:dyDescent="0.3">
      <c r="G92" s="12"/>
      <c r="H92" s="12"/>
      <c r="I92" s="12"/>
      <c r="J92" s="12"/>
      <c r="K92" s="12"/>
      <c r="L92" s="12"/>
    </row>
    <row r="93" spans="7:12" x14ac:dyDescent="0.3">
      <c r="G93" s="12"/>
      <c r="H93" s="12"/>
      <c r="I93" s="12"/>
      <c r="J93" s="12"/>
      <c r="K93" s="12"/>
      <c r="L93" s="12"/>
    </row>
    <row r="94" spans="7:12" x14ac:dyDescent="0.3">
      <c r="G94" s="12"/>
      <c r="H94" s="12"/>
      <c r="I94" s="12"/>
      <c r="J94" s="12"/>
      <c r="K94" s="12"/>
      <c r="L94" s="12"/>
    </row>
    <row r="95" spans="7:12" x14ac:dyDescent="0.3">
      <c r="G95" s="12"/>
      <c r="H95" s="12"/>
      <c r="I95" s="12"/>
      <c r="J95" s="12"/>
      <c r="K95" s="12"/>
      <c r="L95" s="12"/>
    </row>
    <row r="96" spans="7:12" x14ac:dyDescent="0.3">
      <c r="G96" s="12"/>
      <c r="H96" s="12"/>
      <c r="I96" s="12"/>
      <c r="J96" s="12"/>
      <c r="K96" s="12"/>
      <c r="L96" s="12"/>
    </row>
    <row r="97" spans="7:12" x14ac:dyDescent="0.3">
      <c r="G97" s="12"/>
      <c r="H97" s="12"/>
      <c r="I97" s="12"/>
      <c r="J97" s="12"/>
      <c r="K97" s="12"/>
      <c r="L97" s="12"/>
    </row>
    <row r="98" spans="7:12" x14ac:dyDescent="0.3">
      <c r="G98" s="12"/>
      <c r="H98" s="12"/>
      <c r="I98" s="12"/>
      <c r="J98" s="12"/>
      <c r="K98" s="12"/>
      <c r="L98" s="12"/>
    </row>
    <row r="99" spans="7:12" x14ac:dyDescent="0.3">
      <c r="G99" s="12"/>
      <c r="H99" s="12"/>
      <c r="I99" s="12"/>
      <c r="J99" s="12"/>
      <c r="K99" s="12"/>
      <c r="L99" s="12"/>
    </row>
    <row r="100" spans="7:12" x14ac:dyDescent="0.3">
      <c r="G100" s="12"/>
      <c r="H100" s="12"/>
      <c r="I100" s="12"/>
      <c r="J100" s="12"/>
      <c r="K100" s="12"/>
      <c r="L100" s="12"/>
    </row>
    <row r="101" spans="7:12" x14ac:dyDescent="0.3">
      <c r="G101" s="12"/>
      <c r="H101" s="12"/>
      <c r="I101" s="12"/>
      <c r="J101" s="12"/>
      <c r="K101" s="12"/>
      <c r="L101" s="12"/>
    </row>
    <row r="102" spans="7:12" x14ac:dyDescent="0.3">
      <c r="G102" s="12"/>
      <c r="H102" s="12"/>
      <c r="I102" s="12"/>
      <c r="J102" s="12"/>
      <c r="K102" s="12"/>
      <c r="L102" s="12"/>
    </row>
    <row r="103" spans="7:12" x14ac:dyDescent="0.3">
      <c r="G103" s="12"/>
      <c r="H103" s="12"/>
      <c r="I103" s="12"/>
      <c r="J103" s="12"/>
      <c r="K103" s="12"/>
      <c r="L103" s="12"/>
    </row>
    <row r="104" spans="7:12" x14ac:dyDescent="0.3">
      <c r="G104" s="12"/>
      <c r="H104" s="12"/>
      <c r="I104" s="12"/>
      <c r="J104" s="12"/>
      <c r="K104" s="12"/>
      <c r="L104" s="12"/>
    </row>
    <row r="105" spans="7:12" x14ac:dyDescent="0.3">
      <c r="G105" s="12"/>
      <c r="H105" s="12"/>
      <c r="I105" s="12"/>
      <c r="J105" s="12"/>
      <c r="K105" s="12"/>
      <c r="L105" s="12"/>
    </row>
    <row r="106" spans="7:12" x14ac:dyDescent="0.3">
      <c r="G106" s="12"/>
      <c r="H106" s="12"/>
      <c r="I106" s="12"/>
      <c r="J106" s="12"/>
      <c r="K106" s="12"/>
      <c r="L106" s="12"/>
    </row>
    <row r="107" spans="7:12" x14ac:dyDescent="0.3">
      <c r="G107" s="12"/>
      <c r="H107" s="12"/>
      <c r="I107" s="12"/>
      <c r="J107" s="12"/>
      <c r="K107" s="12"/>
      <c r="L107" s="12"/>
    </row>
    <row r="108" spans="7:12" x14ac:dyDescent="0.3">
      <c r="G108" s="12"/>
      <c r="H108" s="12"/>
      <c r="I108" s="12"/>
      <c r="J108" s="12"/>
      <c r="K108" s="12"/>
      <c r="L108" s="12"/>
    </row>
    <row r="109" spans="7:12" x14ac:dyDescent="0.3">
      <c r="G109" s="12"/>
      <c r="H109" s="12"/>
      <c r="I109" s="12"/>
      <c r="J109" s="12"/>
      <c r="K109" s="12"/>
      <c r="L109" s="12"/>
    </row>
    <row r="110" spans="7:12" x14ac:dyDescent="0.3">
      <c r="G110" s="12"/>
      <c r="H110" s="12"/>
      <c r="I110" s="12"/>
      <c r="J110" s="12"/>
      <c r="K110" s="12"/>
      <c r="L110" s="12"/>
    </row>
    <row r="111" spans="7:12" x14ac:dyDescent="0.3">
      <c r="G111" s="12"/>
      <c r="H111" s="12"/>
      <c r="I111" s="12"/>
      <c r="J111" s="12"/>
      <c r="K111" s="12"/>
      <c r="L111" s="12"/>
    </row>
    <row r="112" spans="7:12" x14ac:dyDescent="0.3">
      <c r="G112" s="12"/>
      <c r="H112" s="12"/>
      <c r="I112" s="12"/>
      <c r="J112" s="12"/>
      <c r="K112" s="12"/>
      <c r="L112" s="12"/>
    </row>
    <row r="113" spans="7:12" x14ac:dyDescent="0.3">
      <c r="G113" s="12"/>
      <c r="H113" s="12"/>
      <c r="I113" s="12"/>
      <c r="J113" s="12"/>
      <c r="K113" s="12"/>
      <c r="L113" s="12"/>
    </row>
    <row r="114" spans="7:12" x14ac:dyDescent="0.3">
      <c r="G114" s="12"/>
      <c r="H114" s="12"/>
      <c r="I114" s="12"/>
      <c r="J114" s="12"/>
      <c r="K114" s="12"/>
      <c r="L114" s="12"/>
    </row>
    <row r="115" spans="7:12" x14ac:dyDescent="0.3">
      <c r="G115" s="12"/>
      <c r="H115" s="12"/>
      <c r="I115" s="12"/>
      <c r="J115" s="12"/>
      <c r="K115" s="12"/>
      <c r="L115" s="12"/>
    </row>
    <row r="116" spans="7:12" x14ac:dyDescent="0.3">
      <c r="G116" s="12"/>
      <c r="H116" s="12"/>
      <c r="I116" s="12"/>
      <c r="J116" s="12"/>
      <c r="K116" s="12"/>
      <c r="L116" s="12"/>
    </row>
    <row r="117" spans="7:12" x14ac:dyDescent="0.3">
      <c r="G117" s="12"/>
      <c r="H117" s="12"/>
      <c r="I117" s="12"/>
      <c r="J117" s="12"/>
      <c r="K117" s="12"/>
      <c r="L117" s="12"/>
    </row>
    <row r="118" spans="7:12" x14ac:dyDescent="0.3">
      <c r="G118" s="12"/>
      <c r="H118" s="12"/>
      <c r="I118" s="12"/>
      <c r="J118" s="12"/>
      <c r="K118" s="12"/>
      <c r="L118" s="12"/>
    </row>
    <row r="119" spans="7:12" x14ac:dyDescent="0.3">
      <c r="G119" s="12"/>
      <c r="H119" s="12"/>
      <c r="I119" s="12"/>
      <c r="J119" s="12"/>
      <c r="K119" s="12"/>
      <c r="L119" s="12"/>
    </row>
    <row r="120" spans="7:12" x14ac:dyDescent="0.3">
      <c r="G120" s="12"/>
      <c r="H120" s="12"/>
      <c r="I120" s="12"/>
      <c r="J120" s="12"/>
      <c r="K120" s="12"/>
      <c r="L120" s="12"/>
    </row>
    <row r="121" spans="7:12" x14ac:dyDescent="0.3">
      <c r="G121" s="12"/>
      <c r="H121" s="12"/>
      <c r="I121" s="12"/>
      <c r="J121" s="12"/>
      <c r="K121" s="12"/>
      <c r="L121" s="12"/>
    </row>
    <row r="122" spans="7:12" x14ac:dyDescent="0.3">
      <c r="G122" s="12"/>
      <c r="H122" s="12"/>
      <c r="I122" s="12"/>
      <c r="J122" s="12"/>
      <c r="K122" s="12"/>
      <c r="L122" s="12"/>
    </row>
    <row r="123" spans="7:12" x14ac:dyDescent="0.3">
      <c r="G123" s="12"/>
      <c r="H123" s="12"/>
      <c r="I123" s="12"/>
      <c r="J123" s="12"/>
      <c r="K123" s="12"/>
      <c r="L123" s="12"/>
    </row>
    <row r="124" spans="7:12" x14ac:dyDescent="0.3">
      <c r="G124" s="12"/>
      <c r="H124" s="12"/>
      <c r="I124" s="12"/>
      <c r="J124" s="12"/>
      <c r="K124" s="12"/>
      <c r="L124" s="12"/>
    </row>
    <row r="125" spans="7:12" x14ac:dyDescent="0.3">
      <c r="G125" s="12"/>
      <c r="H125" s="12"/>
      <c r="I125" s="12"/>
      <c r="J125" s="12"/>
      <c r="K125" s="12"/>
      <c r="L125" s="12"/>
    </row>
    <row r="126" spans="7:12" x14ac:dyDescent="0.3">
      <c r="G126" s="12"/>
      <c r="H126" s="12"/>
      <c r="I126" s="12"/>
      <c r="J126" s="12"/>
      <c r="K126" s="12"/>
      <c r="L126" s="12"/>
    </row>
    <row r="127" spans="7:12" x14ac:dyDescent="0.3">
      <c r="G127" s="12"/>
      <c r="H127" s="12"/>
      <c r="I127" s="12"/>
      <c r="J127" s="12"/>
      <c r="K127" s="12"/>
      <c r="L127" s="12"/>
    </row>
    <row r="128" spans="7:12" x14ac:dyDescent="0.3">
      <c r="G128" s="12"/>
      <c r="H128" s="12"/>
      <c r="I128" s="12"/>
      <c r="J128" s="12"/>
      <c r="K128" s="12"/>
      <c r="L128" s="12"/>
    </row>
    <row r="129" spans="9:12" x14ac:dyDescent="0.3">
      <c r="I129" s="12"/>
      <c r="J129" s="12"/>
      <c r="K129" s="12"/>
      <c r="L129" s="1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0579E3E0CF5D54EB865AB946D91BE71" ma:contentTypeVersion="12" ma:contentTypeDescription="Create a new document." ma:contentTypeScope="" ma:versionID="698dd4f4c2c51a7229a57f58ffc4cd9c">
  <xsd:schema xmlns:xsd="http://www.w3.org/2001/XMLSchema" xmlns:xs="http://www.w3.org/2001/XMLSchema" xmlns:p="http://schemas.microsoft.com/office/2006/metadata/properties" xmlns:ns2="8f32b5c9-ef1c-4005-9f76-cc44d0627488" xmlns:ns3="632cd1f9-2095-4203-9ff5-fda1b9c19a2e" targetNamespace="http://schemas.microsoft.com/office/2006/metadata/properties" ma:root="true" ma:fieldsID="17ccc9e5880e675c29c633b8490ec5c9" ns2:_="" ns3:_="">
    <xsd:import namespace="8f32b5c9-ef1c-4005-9f76-cc44d0627488"/>
    <xsd:import namespace="632cd1f9-2095-4203-9ff5-fda1b9c19a2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32b5c9-ef1c-4005-9f76-cc44d06274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2cd1f9-2095-4203-9ff5-fda1b9c19a2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907CD3-01B2-419D-BFDB-EA6EE9C565CB}">
  <ds:schemaRefs>
    <ds:schemaRef ds:uri="http://schemas.openxmlformats.org/package/2006/metadata/core-properties"/>
    <ds:schemaRef ds:uri="http://purl.org/dc/elements/1.1/"/>
    <ds:schemaRef ds:uri="http://purl.org/dc/terms/"/>
    <ds:schemaRef ds:uri="http://schemas.microsoft.com/office/2006/metadata/properties"/>
    <ds:schemaRef ds:uri="http://www.w3.org/XML/1998/namespace"/>
    <ds:schemaRef ds:uri="http://schemas.microsoft.com/office/2006/documentManagement/types"/>
    <ds:schemaRef ds:uri="8f32b5c9-ef1c-4005-9f76-cc44d0627488"/>
    <ds:schemaRef ds:uri="http://schemas.microsoft.com/office/infopath/2007/PartnerControls"/>
    <ds:schemaRef ds:uri="632cd1f9-2095-4203-9ff5-fda1b9c19a2e"/>
    <ds:schemaRef ds:uri="http://purl.org/dc/dcmitype/"/>
  </ds:schemaRefs>
</ds:datastoreItem>
</file>

<file path=customXml/itemProps2.xml><?xml version="1.0" encoding="utf-8"?>
<ds:datastoreItem xmlns:ds="http://schemas.openxmlformats.org/officeDocument/2006/customXml" ds:itemID="{D1864067-B389-4979-9966-89422061FB02}">
  <ds:schemaRefs>
    <ds:schemaRef ds:uri="http://schemas.microsoft.com/sharepoint/v3/contenttype/forms"/>
  </ds:schemaRefs>
</ds:datastoreItem>
</file>

<file path=customXml/itemProps3.xml><?xml version="1.0" encoding="utf-8"?>
<ds:datastoreItem xmlns:ds="http://schemas.openxmlformats.org/officeDocument/2006/customXml" ds:itemID="{28D99FB5-CD44-4F8F-8BC3-1A7042C28D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32b5c9-ef1c-4005-9f76-cc44d0627488"/>
    <ds:schemaRef ds:uri="632cd1f9-2095-4203-9ff5-fda1b9c19a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Page Couverture</vt:lpstr>
      <vt:lpstr>Instructions d'Utilisation</vt:lpstr>
      <vt:lpstr>Schéma Fonctionnel</vt:lpstr>
      <vt:lpstr>Pannes et Réparations</vt:lpstr>
      <vt:lpstr>Suivi Inventaire</vt:lpstr>
      <vt:lpstr>Planificateur de Maintenance</vt:lpstr>
      <vt:lpstr>Fiche Recueil</vt:lpstr>
      <vt:lpstr>Fiche Panne</vt:lpstr>
      <vt:lpstr>Base de données (cachée)</vt:lpstr>
      <vt:lpstr>'Planificateur de Maintenance'!avancement</vt:lpstr>
      <vt:lpstr>'Planificateur de Maintenance'!datedebut</vt:lpstr>
      <vt:lpstr>'Planificateur de Maintenance'!datefin</vt:lpstr>
      <vt:lpstr>DEBUTPLANIF</vt:lpstr>
      <vt:lpstr>'Fiche Panne'!Print_Area</vt:lpstr>
      <vt:lpstr>'Fiche Recueil'!Print_Area</vt:lpstr>
      <vt:lpstr>SEMAINE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Guesmi, Arwa (TN - Tunis)</dc:creator>
  <cp:lastModifiedBy>IO</cp:lastModifiedBy>
  <cp:lastPrinted>2020-06-02T10:19:36Z</cp:lastPrinted>
  <dcterms:created xsi:type="dcterms:W3CDTF">2020-03-20T08:54:21Z</dcterms:created>
  <dcterms:modified xsi:type="dcterms:W3CDTF">2021-03-24T13:45:41Z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0x01010030579E3E0CF5D54EB865AB946D91BE71</vt:lpwstr>
  </property>
</Properties>
</file>